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defaultThemeVersion="166925"/>
  <mc:AlternateContent xmlns:mc="http://schemas.openxmlformats.org/markup-compatibility/2006">
    <mc:Choice Requires="x15">
      <x15ac:absPath xmlns:x15ac="http://schemas.microsoft.com/office/spreadsheetml/2010/11/ac" url="C:\Users\Katie.Dalessio.UM\Box\Missoula College\MC Dean's Office\DO Departmental Share\Grant Files\FY20\Perkins M62977\"/>
    </mc:Choice>
  </mc:AlternateContent>
  <xr:revisionPtr revIDLastSave="0" documentId="13_ncr:1_{4B1BA22F-05D3-4688-85AE-DFFC33366942}" xr6:coauthVersionLast="36" xr6:coauthVersionMax="36" xr10:uidLastSave="{00000000-0000-0000-0000-000000000000}"/>
  <bookViews>
    <workbookView xWindow="-25320" yWindow="180" windowWidth="25440" windowHeight="1539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P149" i="6"/>
  <c r="P129" i="6"/>
  <c r="P116" i="6"/>
  <c r="P83" i="6"/>
  <c r="P68" i="6"/>
  <c r="P53" i="6"/>
  <c r="P36" i="6"/>
  <c r="P87" i="6"/>
  <c r="O149" i="6"/>
  <c r="O129" i="6"/>
  <c r="O116" i="6"/>
  <c r="O83" i="6"/>
  <c r="O68" i="6"/>
  <c r="O53" i="6"/>
  <c r="O56" i="6" s="1"/>
  <c r="O36" i="6"/>
  <c r="S56" i="27"/>
  <c r="R56" i="27"/>
  <c r="Q56" i="27"/>
  <c r="P56" i="27"/>
  <c r="O56" i="27"/>
  <c r="N56" i="27"/>
  <c r="M56" i="27"/>
  <c r="H56" i="27"/>
  <c r="G56" i="27"/>
  <c r="F56" i="27"/>
  <c r="E56" i="27"/>
  <c r="D56" i="27"/>
  <c r="C56" i="27"/>
  <c r="B56" i="27"/>
  <c r="M55" i="27"/>
  <c r="M57" i="27" s="1" a="1"/>
  <c r="B55" i="27"/>
  <c r="B57" i="27" a="1"/>
  <c r="S47" i="27"/>
  <c r="R47" i="27"/>
  <c r="Q47" i="27"/>
  <c r="P47" i="27"/>
  <c r="O47" i="27"/>
  <c r="N47" i="27"/>
  <c r="M47" i="27"/>
  <c r="H47" i="27"/>
  <c r="G47" i="27"/>
  <c r="F47" i="27"/>
  <c r="E47" i="27"/>
  <c r="D47" i="27"/>
  <c r="C47" i="27"/>
  <c r="B47" i="27"/>
  <c r="M46" i="27"/>
  <c r="M48" i="27" a="1"/>
  <c r="B46" i="27"/>
  <c r="B48" i="27" s="1" a="1"/>
  <c r="S38" i="27"/>
  <c r="R38" i="27"/>
  <c r="Q38" i="27"/>
  <c r="P38" i="27"/>
  <c r="O38" i="27"/>
  <c r="N38" i="27"/>
  <c r="M38" i="27"/>
  <c r="H38" i="27"/>
  <c r="G38" i="27"/>
  <c r="F38" i="27"/>
  <c r="E38" i="27"/>
  <c r="D38" i="27"/>
  <c r="C38" i="27"/>
  <c r="B38" i="27"/>
  <c r="M37" i="27"/>
  <c r="M39" i="27" s="1" a="1"/>
  <c r="M42" i="27" s="1"/>
  <c r="B37" i="27"/>
  <c r="B39" i="27" a="1"/>
  <c r="S29" i="27"/>
  <c r="R29" i="27"/>
  <c r="Q29" i="27"/>
  <c r="P29" i="27"/>
  <c r="O29" i="27"/>
  <c r="N29" i="27"/>
  <c r="M29" i="27"/>
  <c r="H29" i="27"/>
  <c r="G29" i="27"/>
  <c r="F29" i="27"/>
  <c r="E29" i="27"/>
  <c r="D29" i="27"/>
  <c r="C29" i="27"/>
  <c r="B29" i="27"/>
  <c r="M28" i="27"/>
  <c r="M30" i="27" a="1"/>
  <c r="M35" i="27" s="1"/>
  <c r="B28" i="27"/>
  <c r="B30" i="27" s="1" a="1"/>
  <c r="S20" i="27"/>
  <c r="R20" i="27"/>
  <c r="Q20" i="27"/>
  <c r="P20" i="27"/>
  <c r="O20" i="27"/>
  <c r="N20" i="27"/>
  <c r="M20" i="27"/>
  <c r="H20" i="27"/>
  <c r="G20" i="27"/>
  <c r="F20" i="27"/>
  <c r="E20" i="27"/>
  <c r="D20" i="27"/>
  <c r="C20" i="27"/>
  <c r="B20" i="27"/>
  <c r="M19" i="27"/>
  <c r="M21" i="27" s="1" a="1"/>
  <c r="B19" i="27"/>
  <c r="B21" i="27" a="1"/>
  <c r="F21" i="27" s="1"/>
  <c r="S10" i="27"/>
  <c r="R10" i="27"/>
  <c r="Q10" i="27"/>
  <c r="P10" i="27"/>
  <c r="O10" i="27"/>
  <c r="N10" i="27"/>
  <c r="M10" i="27"/>
  <c r="H10" i="27"/>
  <c r="G10" i="27"/>
  <c r="F10" i="27"/>
  <c r="E10" i="27"/>
  <c r="D10" i="27"/>
  <c r="C10" i="27"/>
  <c r="B10" i="27"/>
  <c r="M9" i="27"/>
  <c r="M11" i="27" a="1"/>
  <c r="Q16" i="27" s="1"/>
  <c r="B9" i="27"/>
  <c r="B11" i="27" s="1" a="1"/>
  <c r="F43" i="27"/>
  <c r="E42" i="27"/>
  <c r="B39" i="27"/>
  <c r="F44" i="27"/>
  <c r="C41" i="27"/>
  <c r="B40" i="27"/>
  <c r="C42" i="27"/>
  <c r="B41" i="27"/>
  <c r="C43" i="27"/>
  <c r="B42" i="27"/>
  <c r="C44" i="27"/>
  <c r="B43" i="27"/>
  <c r="F39" i="27"/>
  <c r="B44" i="27"/>
  <c r="F40" i="27"/>
  <c r="E39" i="27"/>
  <c r="F41" i="27"/>
  <c r="E40" i="27"/>
  <c r="G43" i="27"/>
  <c r="F42" i="27"/>
  <c r="C39" i="27"/>
  <c r="C62" i="27"/>
  <c r="G58" i="27"/>
  <c r="F57" i="27"/>
  <c r="G59" i="27"/>
  <c r="F58" i="27"/>
  <c r="G60" i="27"/>
  <c r="F59" i="27"/>
  <c r="H62" i="27"/>
  <c r="G61" i="27"/>
  <c r="D58" i="27"/>
  <c r="C57" i="27"/>
  <c r="E60" i="27"/>
  <c r="D59" i="27"/>
  <c r="F62" i="27"/>
  <c r="E61" i="27"/>
  <c r="B58" i="27"/>
  <c r="E62" i="27"/>
  <c r="B59" i="27"/>
  <c r="H57" i="27"/>
  <c r="B60" i="27"/>
  <c r="H58" i="27"/>
  <c r="R25" i="27"/>
  <c r="N21" i="27"/>
  <c r="R26" i="27"/>
  <c r="O23" i="27"/>
  <c r="P25" i="27"/>
  <c r="O24" i="27"/>
  <c r="P26" i="27"/>
  <c r="S21" i="27"/>
  <c r="O26" i="27"/>
  <c r="S22" i="27"/>
  <c r="S23" i="27"/>
  <c r="R22" i="27"/>
  <c r="S24" i="27"/>
  <c r="S25" i="27"/>
  <c r="R24" i="27"/>
  <c r="O21" i="27"/>
  <c r="Q53" i="27"/>
  <c r="N50" i="27"/>
  <c r="M49" i="27"/>
  <c r="N51" i="27"/>
  <c r="M50" i="27"/>
  <c r="N52" i="27"/>
  <c r="M51" i="27"/>
  <c r="N53" i="27"/>
  <c r="M52" i="27"/>
  <c r="Q48" i="27"/>
  <c r="M53" i="27"/>
  <c r="Q49" i="27"/>
  <c r="P48" i="27"/>
  <c r="Q50" i="27"/>
  <c r="P49" i="27"/>
  <c r="R52" i="27"/>
  <c r="Q51" i="27"/>
  <c r="N48" i="27"/>
  <c r="R53" i="27"/>
  <c r="O50" i="27"/>
  <c r="N49" i="27"/>
  <c r="G51" i="27"/>
  <c r="F50" i="27"/>
  <c r="H53" i="27"/>
  <c r="G52" i="27"/>
  <c r="D49" i="27"/>
  <c r="C48" i="27"/>
  <c r="E51" i="27"/>
  <c r="D50" i="27"/>
  <c r="F53" i="27"/>
  <c r="E52" i="27"/>
  <c r="B49" i="27"/>
  <c r="E53" i="27"/>
  <c r="B50" i="27"/>
  <c r="H48" i="27"/>
  <c r="B51" i="27"/>
  <c r="H49" i="27"/>
  <c r="B52" i="27"/>
  <c r="H50" i="27"/>
  <c r="B53" i="27"/>
  <c r="H51" i="27"/>
  <c r="E48" i="27"/>
  <c r="C26" i="27"/>
  <c r="G22" i="27"/>
  <c r="G23" i="27"/>
  <c r="F22" i="27"/>
  <c r="G24" i="27"/>
  <c r="H26" i="27"/>
  <c r="G25" i="27"/>
  <c r="D22" i="27"/>
  <c r="E24" i="27"/>
  <c r="D23" i="27"/>
  <c r="F26" i="27"/>
  <c r="B22" i="27"/>
  <c r="E26" i="27"/>
  <c r="B23" i="27"/>
  <c r="B24" i="27"/>
  <c r="H22" i="27"/>
  <c r="N43" i="27"/>
  <c r="N44" i="27"/>
  <c r="M43" i="27"/>
  <c r="Q39" i="27"/>
  <c r="Q40" i="27"/>
  <c r="P39" i="27"/>
  <c r="Q41" i="27"/>
  <c r="R43" i="27"/>
  <c r="Q42" i="27"/>
  <c r="N39" i="27"/>
  <c r="O41" i="27"/>
  <c r="N40" i="27"/>
  <c r="P43" i="27"/>
  <c r="P44" i="27"/>
  <c r="O43" i="27"/>
  <c r="S39" i="27"/>
  <c r="H30" i="27"/>
  <c r="H32" i="27"/>
  <c r="H34" i="27"/>
  <c r="G34" i="27"/>
  <c r="C30" i="27"/>
  <c r="D32" i="27"/>
  <c r="E34"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O14" i="27"/>
  <c r="N13" i="27"/>
  <c r="O15" i="27"/>
  <c r="N14" i="27"/>
  <c r="O16" i="27"/>
  <c r="N15" i="27"/>
  <c r="R11" i="27"/>
  <c r="N16" i="27"/>
  <c r="R12" i="27"/>
  <c r="Q11" i="27"/>
  <c r="R13" i="27"/>
  <c r="Q12" i="27"/>
  <c r="R14" i="27"/>
  <c r="Q13" i="27"/>
  <c r="S16" i="27"/>
  <c r="R15" i="27"/>
  <c r="O12" i="27"/>
  <c r="N11" i="27"/>
  <c r="P14" i="27"/>
  <c r="O13"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S33" i="27"/>
  <c r="R32" i="27"/>
  <c r="Q31" i="27"/>
  <c r="S34" i="27"/>
  <c r="R33" i="27"/>
  <c r="Q32" i="27"/>
  <c r="O30" i="27"/>
  <c r="S35" i="27"/>
  <c r="R34" i="27"/>
  <c r="P32" i="27"/>
  <c r="O31" i="27"/>
  <c r="N30" i="27"/>
  <c r="Q34" i="27"/>
  <c r="P33" i="27"/>
  <c r="O32" i="27"/>
  <c r="M30" i="27"/>
  <c r="Q35" i="27"/>
  <c r="P34" i="27"/>
  <c r="N32" i="27"/>
  <c r="M31" i="27"/>
  <c r="P35" i="27"/>
  <c r="N33" i="27"/>
  <c r="M32" i="27"/>
  <c r="S30" i="27"/>
  <c r="N34" i="27"/>
  <c r="M33" i="27"/>
  <c r="S31" i="27"/>
  <c r="N35" i="27"/>
  <c r="M34" i="27"/>
  <c r="S32" i="27"/>
  <c r="Q30" i="27"/>
  <c r="B71" i="25"/>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c r="C5" i="18"/>
  <c r="J71" i="25"/>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c r="O22" i="18"/>
  <c r="K22" i="18"/>
  <c r="O21" i="18"/>
  <c r="O16" i="18"/>
  <c r="O15" i="18"/>
  <c r="O14" i="18"/>
  <c r="O13" i="18"/>
  <c r="O12" i="18"/>
  <c r="O10" i="18"/>
  <c r="O5" i="18"/>
  <c r="O4" i="18"/>
  <c r="K23" i="18"/>
  <c r="K21" i="18"/>
  <c r="K16" i="18"/>
  <c r="K15" i="18"/>
  <c r="K14" i="18"/>
  <c r="K13" i="18"/>
  <c r="K12" i="18"/>
  <c r="K10" i="18"/>
  <c r="K24" i="18" s="1"/>
  <c r="K5" i="18"/>
  <c r="K4" i="18"/>
  <c r="G23" i="18"/>
  <c r="G22" i="18"/>
  <c r="G21" i="18"/>
  <c r="G16" i="18"/>
  <c r="G15" i="18"/>
  <c r="G14" i="18"/>
  <c r="G13" i="18"/>
  <c r="G12" i="18"/>
  <c r="G10" i="18"/>
  <c r="G5" i="18"/>
  <c r="G7" i="18" s="1"/>
  <c r="G4" i="18"/>
  <c r="C26" i="18"/>
  <c r="C23" i="18"/>
  <c r="C22" i="18"/>
  <c r="C21" i="18"/>
  <c r="C16" i="18"/>
  <c r="C15" i="18"/>
  <c r="C14" i="18"/>
  <c r="C24" i="18" s="1"/>
  <c r="C30" i="18" s="1"/>
  <c r="C13" i="18"/>
  <c r="C12" i="18"/>
  <c r="C10" i="18"/>
  <c r="K26" i="18"/>
  <c r="O26" i="18"/>
  <c r="R129" i="6"/>
  <c r="T129" i="6"/>
  <c r="R83" i="6"/>
  <c r="T83" i="6"/>
  <c r="T53" i="6"/>
  <c r="O6" i="18"/>
  <c r="R53" i="6"/>
  <c r="K6" i="18" s="1"/>
  <c r="K7" i="18" s="1"/>
  <c r="K30" i="18" s="1"/>
  <c r="G6" i="18"/>
  <c r="C6" i="18"/>
  <c r="O7" i="18"/>
  <c r="C7" i="18"/>
  <c r="T149" i="6"/>
  <c r="O28" i="18" s="1"/>
  <c r="R149" i="6"/>
  <c r="K28" i="18"/>
  <c r="T116" i="6"/>
  <c r="T131" i="6" s="1"/>
  <c r="R116" i="6"/>
  <c r="T98" i="6"/>
  <c r="R98" i="6"/>
  <c r="R131" i="6" s="1"/>
  <c r="T68" i="6"/>
  <c r="R68" i="6"/>
  <c r="T36" i="6"/>
  <c r="T56" i="6"/>
  <c r="R36" i="6"/>
  <c r="R56" i="6" s="1"/>
  <c r="G28" i="18"/>
  <c r="C28" i="18"/>
  <c r="P98" i="6"/>
  <c r="P131" i="6" s="1"/>
  <c r="O98" i="6"/>
  <c r="P56" i="6"/>
  <c r="O133" i="6"/>
  <c r="O156" i="6"/>
  <c r="O158" i="6" s="1"/>
  <c r="O131" i="6"/>
  <c r="G17" i="18"/>
  <c r="G24" i="18"/>
  <c r="K17" i="18"/>
  <c r="C17" i="18"/>
  <c r="T133" i="6"/>
  <c r="D34" i="27" l="1"/>
  <c r="D35" i="27"/>
  <c r="G30" i="27"/>
  <c r="G31" i="27"/>
  <c r="G32" i="27"/>
  <c r="G33" i="27"/>
  <c r="C33" i="27"/>
  <c r="C34" i="27"/>
  <c r="C35" i="27"/>
  <c r="F30" i="27"/>
  <c r="F31" i="27"/>
  <c r="F32" i="27"/>
  <c r="M11" i="27"/>
  <c r="Q15" i="27"/>
  <c r="P13" i="27"/>
  <c r="O11" i="27"/>
  <c r="S15" i="27"/>
  <c r="S14" i="27"/>
  <c r="S13" i="27"/>
  <c r="S12" i="27"/>
  <c r="S11" i="27"/>
  <c r="P16" i="27"/>
  <c r="P15" i="27"/>
  <c r="B31" i="27"/>
  <c r="F35" i="27"/>
  <c r="E33" i="27"/>
  <c r="D31" i="27"/>
  <c r="H35" i="27"/>
  <c r="E30" i="27"/>
  <c r="B34" i="27"/>
  <c r="B32" i="27"/>
  <c r="P23" i="27"/>
  <c r="Q25" i="27"/>
  <c r="M21" i="27"/>
  <c r="N23" i="27"/>
  <c r="N24" i="27"/>
  <c r="N25" i="27"/>
  <c r="N26" i="27"/>
  <c r="Q21" i="27"/>
  <c r="Q22" i="27"/>
  <c r="Q23" i="27"/>
  <c r="S26" i="27"/>
  <c r="O22" i="27"/>
  <c r="P24" i="27"/>
  <c r="Q26" i="27"/>
  <c r="M22" i="27"/>
  <c r="M23" i="27"/>
  <c r="M24" i="27"/>
  <c r="M25" i="27"/>
  <c r="M26" i="27"/>
  <c r="P21" i="27"/>
  <c r="P22" i="27"/>
  <c r="D41" i="27"/>
  <c r="E43" i="27"/>
  <c r="E44" i="27"/>
  <c r="H39" i="27"/>
  <c r="H40" i="27"/>
  <c r="H41" i="27"/>
  <c r="H42" i="27"/>
  <c r="H43" i="27"/>
  <c r="D39" i="27"/>
  <c r="E41" i="27"/>
  <c r="G44" i="27"/>
  <c r="C40" i="27"/>
  <c r="D42" i="27"/>
  <c r="D43" i="27"/>
  <c r="D44" i="27"/>
  <c r="G39" i="27"/>
  <c r="G40" i="27"/>
  <c r="G41" i="27"/>
  <c r="G42" i="27"/>
  <c r="H44" i="27"/>
  <c r="D40" i="27"/>
  <c r="O17" i="18"/>
  <c r="O24" i="18" s="1"/>
  <c r="O30" i="18" s="1"/>
  <c r="R133" i="6"/>
  <c r="R156" i="6" s="1"/>
  <c r="R31" i="27"/>
  <c r="R30" i="27"/>
  <c r="O35" i="27"/>
  <c r="O34" i="27"/>
  <c r="O33" i="27"/>
  <c r="N31" i="27"/>
  <c r="R35" i="27"/>
  <c r="Q33" i="27"/>
  <c r="P31" i="27"/>
  <c r="P30" i="27"/>
  <c r="N12" i="27"/>
  <c r="R16" i="27"/>
  <c r="Q14" i="27"/>
  <c r="P12" i="27"/>
  <c r="P11" i="27"/>
  <c r="M16" i="27"/>
  <c r="M15" i="27"/>
  <c r="M14" i="27"/>
  <c r="M13" i="27"/>
  <c r="M12" i="27"/>
  <c r="C32" i="27"/>
  <c r="B30" i="27"/>
  <c r="F34" i="27"/>
  <c r="E32" i="27"/>
  <c r="D30" i="27"/>
  <c r="H33" i="27"/>
  <c r="H31" i="27"/>
  <c r="E35" i="27"/>
  <c r="O42" i="27"/>
  <c r="R44" i="27"/>
  <c r="P40" i="27"/>
  <c r="M44" i="27"/>
  <c r="H21" i="27"/>
  <c r="E25" i="27"/>
  <c r="C21" i="27"/>
  <c r="F23" i="27"/>
  <c r="R23" i="27"/>
  <c r="R21" i="27"/>
  <c r="O25" i="27"/>
  <c r="N22" i="27"/>
  <c r="Q24" i="27"/>
  <c r="E49" i="27"/>
  <c r="F51" i="27"/>
  <c r="G53" i="27"/>
  <c r="C49" i="27"/>
  <c r="D51" i="27"/>
  <c r="D52" i="27"/>
  <c r="D53" i="27"/>
  <c r="G48" i="27"/>
  <c r="G49" i="27"/>
  <c r="G50" i="27"/>
  <c r="H52" i="27"/>
  <c r="D48" i="27"/>
  <c r="E50" i="27"/>
  <c r="F52" i="27"/>
  <c r="B48" i="27"/>
  <c r="C50" i="27"/>
  <c r="C51" i="27"/>
  <c r="C52" i="27"/>
  <c r="C53" i="27"/>
  <c r="F48" i="27"/>
  <c r="F49" i="27"/>
  <c r="T156" i="6"/>
  <c r="P133" i="6"/>
  <c r="P153" i="6" s="1"/>
  <c r="D33" i="27"/>
  <c r="C31" i="27"/>
  <c r="G35" i="27"/>
  <c r="F33" i="27"/>
  <c r="E31" i="27"/>
  <c r="B35" i="27"/>
  <c r="B33" i="27"/>
  <c r="B25" i="27"/>
  <c r="B26" i="27"/>
  <c r="E21" i="27"/>
  <c r="E22" i="27"/>
  <c r="F24" i="27"/>
  <c r="G26" i="27"/>
  <c r="C22" i="27"/>
  <c r="D24" i="27"/>
  <c r="D25" i="27"/>
  <c r="D26" i="27"/>
  <c r="G21" i="27"/>
  <c r="H23" i="27"/>
  <c r="H24" i="27"/>
  <c r="H25" i="27"/>
  <c r="D21" i="27"/>
  <c r="E23" i="27"/>
  <c r="F25" i="27"/>
  <c r="B21" i="27"/>
  <c r="C23" i="27"/>
  <c r="C24" i="27"/>
  <c r="C25" i="27"/>
  <c r="S40" i="27"/>
  <c r="S41" i="27"/>
  <c r="S42" i="27"/>
  <c r="S43" i="27"/>
  <c r="O39" i="27"/>
  <c r="P41" i="27"/>
  <c r="Q43" i="27"/>
  <c r="M39" i="27"/>
  <c r="N41" i="27"/>
  <c r="N42" i="27"/>
  <c r="O44" i="27"/>
  <c r="R39" i="27"/>
  <c r="R40" i="27"/>
  <c r="R41" i="27"/>
  <c r="R42" i="27"/>
  <c r="S44" i="27"/>
  <c r="O40" i="27"/>
  <c r="P42" i="27"/>
  <c r="Q44" i="27"/>
  <c r="M40" i="27"/>
  <c r="M41" i="27"/>
  <c r="P52" i="27"/>
  <c r="P53" i="27"/>
  <c r="S48" i="27"/>
  <c r="S49" i="27"/>
  <c r="S50" i="27"/>
  <c r="S51" i="27"/>
  <c r="S52" i="27"/>
  <c r="O48" i="27"/>
  <c r="P50" i="27"/>
  <c r="Q52" i="27"/>
  <c r="M48" i="27"/>
  <c r="O51" i="27"/>
  <c r="O52" i="27"/>
  <c r="O53" i="27"/>
  <c r="R48" i="27"/>
  <c r="R49" i="27"/>
  <c r="R50" i="27"/>
  <c r="R51" i="27"/>
  <c r="S53" i="27"/>
  <c r="O49" i="27"/>
  <c r="P51" i="27"/>
  <c r="B61" i="27"/>
  <c r="B62" i="27"/>
  <c r="E57" i="27"/>
  <c r="E58" i="27"/>
  <c r="F60" i="27"/>
  <c r="G62" i="27"/>
  <c r="C58" i="27"/>
  <c r="D60" i="27"/>
  <c r="D61" i="27"/>
  <c r="D62" i="27"/>
  <c r="G57" i="27"/>
  <c r="H59" i="27"/>
  <c r="H60" i="27"/>
  <c r="H61" i="27"/>
  <c r="D57" i="27"/>
  <c r="E59" i="27"/>
  <c r="F61" i="27"/>
  <c r="B57" i="27"/>
  <c r="C59" i="27"/>
  <c r="C60" i="27"/>
  <c r="C61" i="27"/>
  <c r="P156" i="6" l="1"/>
  <c r="G26" i="18"/>
  <c r="G30" i="18" s="1"/>
</calcChain>
</file>

<file path=xl/sharedStrings.xml><?xml version="1.0" encoding="utf-8"?>
<sst xmlns="http://schemas.openxmlformats.org/spreadsheetml/2006/main" count="1098" uniqueCount="409">
  <si>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</si>
  <si>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</si>
  <si>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</si>
  <si>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</si>
  <si>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</si>
  <si>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</si>
  <si>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</si>
  <si>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</si>
  <si>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</si>
  <si>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</si>
  <si>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</si>
  <si>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</si>
  <si>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</si>
  <si>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</si>
  <si>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</si>
  <si>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</si>
  <si>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</si>
  <si>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</si>
  <si>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</si>
  <si>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</si>
  <si>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</si>
  <si>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</si>
  <si>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</si>
  <si>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</si>
  <si>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</si>
  <si>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</si>
  <si>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</si>
  <si>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</si>
  <si>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</si>
  <si>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</si>
  <si>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</si>
  <si>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</si>
  <si>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</si>
  <si>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</si>
  <si>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</si>
  <si>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</si>
  <si>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</si>
  <si>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</si>
  <si>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</si>
  <si>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</si>
  <si>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</si>
  <si>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</si>
  <si>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</si>
  <si>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</si>
  <si>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</si>
  <si>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</si>
  <si>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</si>
  <si>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</si>
  <si>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</si>
  <si>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</si>
  <si>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</si>
  <si>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</si>
  <si>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</si>
  <si>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</si>
  <si>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</si>
  <si>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</si>
  <si>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</si>
  <si>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</si>
  <si>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</si>
  <si>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</si>
  <si>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</si>
  <si>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</si>
  <si>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</si>
  <si>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</si>
  <si>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</si>
  <si>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</si>
  <si>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</si>
  <si>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</si>
  <si>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</si>
  <si>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</si>
  <si>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</si>
  <si>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</si>
  <si>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</si>
  <si>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</si>
  <si>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</si>
  <si>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</si>
  <si>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</si>
  <si>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</si>
  <si>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</si>
  <si>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</si>
  <si>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</si>
  <si>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</si>
  <si>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</si>
  <si>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</si>
  <si>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</si>
  <si>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</si>
  <si>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</si>
  <si>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</si>
  <si>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</si>
  <si>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</si>
  <si>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</si>
  <si>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</si>
  <si>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</si>
  <si>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</si>
  <si>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</si>
  <si>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</si>
  <si>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</si>
  <si>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</si>
  <si>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</si>
  <si>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</si>
  <si>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</si>
  <si>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</si>
  <si>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</si>
  <si>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</si>
  <si>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</si>
  <si>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</si>
  <si>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</si>
  <si>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</si>
  <si>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</si>
  <si>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</si>
  <si>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</si>
  <si>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</si>
  <si>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</si>
  <si>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</si>
  <si>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</si>
  <si>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</si>
  <si>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</si>
  <si>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</si>
  <si>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</si>
  <si>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</si>
  <si>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</si>
  <si>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</si>
  <si>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</si>
  <si>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</si>
  <si>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</si>
  <si>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</si>
  <si>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</si>
  <si>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</si>
  <si>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</si>
  <si>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</si>
  <si>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</si>
  <si>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</si>
  <si>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</si>
  <si>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</si>
  <si>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</si>
  <si>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</si>
  <si>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</si>
  <si>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</si>
  <si>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</si>
  <si>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</si>
  <si>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</si>
  <si>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</si>
  <si>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</si>
  <si>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</si>
  <si>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</si>
  <si>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</si>
  <si>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</si>
  <si>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</si>
  <si>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</si>
  <si>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</si>
  <si>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</si>
  <si>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</si>
  <si>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</si>
  <si>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</si>
  <si>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</si>
  <si>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</si>
  <si>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</si>
  <si>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</si>
  <si>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</si>
  <si>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</si>
  <si>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</si>
  <si>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</si>
  <si>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</si>
  <si>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</si>
  <si>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</si>
  <si>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</si>
  <si>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</si>
  <si>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</si>
  <si>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</si>
  <si>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</si>
  <si>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</si>
  <si>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</si>
  <si>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</si>
  <si>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</si>
  <si>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</si>
  <si>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</si>
  <si>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</si>
  <si>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</si>
  <si>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</si>
  <si>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</si>
  <si>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</si>
  <si>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</si>
  <si>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</si>
  <si>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</si>
  <si>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</si>
  <si>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</si>
  <si>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</si>
  <si>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</si>
  <si>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</si>
  <si>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</si>
  <si>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</si>
  <si>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</si>
  <si>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</si>
  <si>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</si>
  <si>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</si>
  <si>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</si>
  <si>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</si>
  <si>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</si>
  <si>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</si>
  <si>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</si>
  <si>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</si>
  <si>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</si>
  <si>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</si>
  <si>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</si>
  <si>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</si>
  <si>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</si>
  <si>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</si>
  <si>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</si>
  <si>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</si>
  <si>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</si>
  <si>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</si>
  <si>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</si>
  <si>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</si>
  <si>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</si>
  <si>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</si>
  <si>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</si>
  <si>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</si>
  <si>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</si>
  <si>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</si>
  <si>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</si>
  <si>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</si>
  <si>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</si>
  <si>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</si>
  <si>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</si>
  <si>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</si>
  <si>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</si>
  <si>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</si>
  <si>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</si>
  <si>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</si>
  <si>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</si>
  <si>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</si>
  <si>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</si>
  <si>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</si>
  <si>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</si>
  <si>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MISSOULA COLLEGE</t>
  </si>
  <si>
    <t>GALLAGHER</t>
  </si>
  <si>
    <t>THOMAS</t>
  </si>
  <si>
    <t>1205 East Broadway</t>
  </si>
  <si>
    <t>Missoula</t>
  </si>
  <si>
    <t>MT</t>
  </si>
  <si>
    <t>406.243.7801</t>
  </si>
  <si>
    <t>406.243.7899</t>
  </si>
  <si>
    <t>DALESSIO</t>
  </si>
  <si>
    <t>KATIE</t>
  </si>
  <si>
    <t>2019-20</t>
  </si>
  <si>
    <t>PATTERSON</t>
  </si>
  <si>
    <t>JORDAN</t>
  </si>
  <si>
    <t>406.552.8689</t>
  </si>
  <si>
    <t>Jordan.Patterson@Umontana.edu</t>
  </si>
  <si>
    <t>Katherine.Dalessio@Umontana.edu</t>
  </si>
  <si>
    <t>Thomas.Gallagher@Umontana.edu</t>
  </si>
  <si>
    <t>Information Technology</t>
  </si>
  <si>
    <t>Laura Marshall - Blackfoot, Jim Green - Univision, Andy Gardner - Providence, Christina Henderson - Montana High Tech Business Alliance, Wolf Ametsbichler - Missoula Job Service, Tim Wolsky - Washington Corp,</t>
  </si>
  <si>
    <t>Spring 2020</t>
  </si>
  <si>
    <t>Accounting</t>
  </si>
  <si>
    <t>Jim Galipeau - JCCS, Lori Parker - Rocky MTN Elk Foundation, Bob Edwards - Missoula County Public Schools, Marlys Gillen - Blackfoot, Jeremy Allred - Stockman Bank</t>
  </si>
  <si>
    <t>Fall 2019 - Spring 2020</t>
  </si>
  <si>
    <t>Industrial Technology</t>
  </si>
  <si>
    <t>Fall 2019 &amp; Spring 2020</t>
  </si>
  <si>
    <t>Surgical Technology</t>
  </si>
  <si>
    <t>Culinary</t>
  </si>
  <si>
    <t>Christine Littig - Bernice's Bakery, Toby McCracken - Stock Farm Club, Kacey Swanson - The Depot, George Goble - FSA, Ray Risho - Restaurant Owner, Lois Reimers - Sentinel HS FACS Teacher</t>
  </si>
  <si>
    <t>Fall Semester</t>
  </si>
  <si>
    <t>Radiology Tech</t>
  </si>
  <si>
    <t>Adair Kanter, Curry Health Center Radiology Tech, Joni Larson, Manager, Providence St Pats, Nick Ross, Manager, Providence St Pats, Dr Micheael Stewart, Radiologist, Jennifer Shatto, Radiologic Tech, Marcus Daly Memorial Hospital, Dennis Lackner, Radiologic Tech, Providence St Pats, Erin Armstrong, Providence St Pats, Kelly Faris, Community Medical Center, Kimberly Ryan-Ohara, Community Medical Center, Micah Rozeboom, St Joseph’s Hospital, Polson, Robin Johnson, Barrett’s Hospital, Dillon</t>
  </si>
  <si>
    <t>Medical Assisting</t>
  </si>
  <si>
    <t xml:space="preserve">Amy Schuster, Krista Neibauer, Tammy Ployhar,  Jani Huston, Kim Dierking, Jennifer Christopherson, Patty Kearney </t>
  </si>
  <si>
    <t>Spring Semester</t>
  </si>
  <si>
    <t>Van Cleave, Amy; Bensen, Carol; Henderson, Colin; Funsch, Dan; Elena Hesse; Leistiko, Jennifer; Hiett, Kathryn'; Dalessio, Katie; Kelly Rauk; David Hanks; Gregerson, Lakiasha; Lisa Lee; Nielsen, Mary; Toshua; Boyd, Pamela; Barker, Wendy; Scally, Shannon; Stary, Cyndi; Clason, Robin; McCloud; Sneath, Ann;  Coutinho, Cynthia; Jensen, Stacey</t>
  </si>
  <si>
    <t>Nursing</t>
  </si>
  <si>
    <t xml:space="preserve">Lynn Solomon, Dan Funsch, Jill Davis </t>
  </si>
  <si>
    <t>Respiratory Therapy</t>
  </si>
  <si>
    <t xml:space="preserve">Dean, Angela; Lefever, Walter; Huss, Amanda; Holmquist, Colleen; Ryan Hanson; Stephanie Scarborough; Ted Lanier; Chad Green; Taylor Walker; Denielle Poling; Cynthia Herman; Gascon, Robbi; Skinner, Robert; Shaun Twardoski; High, Kristina; Jason Kleinschmidt; Daniel Tatarka; Brandon Hungerford; Joel Musee </t>
  </si>
  <si>
    <t>Quarters 1 &amp; 3</t>
  </si>
  <si>
    <t>Quarter 1 &amp; 3</t>
  </si>
  <si>
    <t>Bill Frit (Jackson), Pat Kester (Norco), Dave Burch (Sentinel HS), Monique Fortman (MLL), Aaron Kellum (Felco Industries), John Freer, Zach Reddig</t>
  </si>
  <si>
    <t>Cummins ISX Engine Training Kit</t>
  </si>
  <si>
    <t>Diesel Technology</t>
  </si>
  <si>
    <t>Update equipment for Diesel Technology shop activities through the purchase of a Cummins ISX Enginge Training Kit.</t>
  </si>
  <si>
    <t>R7, R8</t>
  </si>
  <si>
    <t>Nursing Faculty Prof. Dev.</t>
  </si>
  <si>
    <t>Welding CNC Plasma</t>
  </si>
  <si>
    <t>Computer Numberical Control (CNC) Plasma System</t>
  </si>
  <si>
    <t>CTE Advisory Training</t>
  </si>
  <si>
    <t>Industrial Tech. Prof. Dev.</t>
  </si>
  <si>
    <t>Surgical First Assist</t>
  </si>
  <si>
    <t>Aptitude Discovery</t>
  </si>
  <si>
    <t>50 students will complete aptitude discovery testing. We hope to see 20 choose to study a career-technical field.</t>
  </si>
  <si>
    <t>WBL Apprenticeship</t>
  </si>
  <si>
    <t>West Campus Tutoring</t>
  </si>
  <si>
    <t>Veteran Training</t>
  </si>
  <si>
    <t>Pharmacy Certification</t>
  </si>
  <si>
    <t xml:space="preserve">Brustein &amp; Manasevit </t>
  </si>
  <si>
    <t>Perkins Coordinator</t>
  </si>
  <si>
    <t>CNC Machining Lathes</t>
  </si>
  <si>
    <t>Indust. Tech. Prog. Rev.</t>
  </si>
  <si>
    <t>The Missoula College Perkins Coordinator (PI) will join with other coordinators across the state to particpate in training and professional development to develop and implement evaluations of the Perkins funded CTE programs.</t>
  </si>
  <si>
    <t>Professional development for MC Perkins Coordinator.</t>
  </si>
  <si>
    <t>R6</t>
  </si>
  <si>
    <t>Brustein &amp; Manasevit Spring Forum registration fee for Fiscal Director</t>
  </si>
  <si>
    <t xml:space="preserve">Nursing program will continue to have the faculty qualified to meet accreditation standards and improve instructional practices by: identifying strategies that provide valid, reliable data for assessing student and program outcomes; analyzing evidence-based tools and strategies for developing a culture of student success; creating classroom and clinical learning activities that promote clinical reasoning; describing proven strategies to support faculty and curricular success; developing evidence-based connections between clinical, simulation, and classroom learning.  Four Missoula College nursing faculty members will attend conference with three faculty members renewing licensure requirements. 
</t>
  </si>
  <si>
    <t>R5</t>
  </si>
  <si>
    <t>Missoula College CTE programs will enhance engagement with local industry through employer advisory committees. Measurement will be activity attendance.</t>
  </si>
  <si>
    <t>R1, R3, R5, R7, R8</t>
  </si>
  <si>
    <t>This funding request is to send two Industrial Technology faculty members and an administrator to the American Technical Education Association (ATEA) Conference.  </t>
  </si>
  <si>
    <t xml:space="preserve">Industrial Technology is looking at methods to improve curriculum development and learning strategies. Rather than conduct an expensive DACUM study, the first step in improving instruction will be to learn from industrial technology education programs from across the country. </t>
  </si>
  <si>
    <t>R1, R4, R5, R7</t>
  </si>
  <si>
    <t>MC’s Surgical Technology Program requests funding to support a needs assessment and viability analysis prior to creating “Surgical First Assisting” certificate.  The study will analyze the workforce demand for Surgical First Assistants as well as the availability and structure of other existing programs. Nationwide demand will be examined for an online program for Certified Surgical Technologists from across the country and graduates from the Missoula College Surgical Technology AAS degree program.  The Missoula College Surgical Technology Advisory Committee has expressed strong support for the study, noting the potential for program graduates to increase wages from roughly $18 to $25/hour.</t>
  </si>
  <si>
    <t>R1, R4, R7</t>
  </si>
  <si>
    <t>R3, R6</t>
  </si>
  <si>
    <t xml:space="preserve">Enhance WBL opportunities for Missoula College students. Increase DLI registered apprenticeship by one. </t>
  </si>
  <si>
    <t>R3, R4, R5</t>
  </si>
  <si>
    <t>R8, R9</t>
  </si>
  <si>
    <t xml:space="preserve">4.9% - 5.5% of the Missoula College student population have been military veterans (UM Census, 2016-2018). Anecdotal evidence indicates that many military veterans gravitate toward the practical skills and training provided through CTE education and available at two-year colleges. Missoula College seeks funding to offer a 3-hour presentation for faculty and staff to better understand the challenges facing military veterans in completing their education. </t>
  </si>
  <si>
    <t xml:space="preserve">Increase understanding of challenges facing military veteran students, 10 faculty/staff will attend the training. </t>
  </si>
  <si>
    <t>R5, R6, R8, R9</t>
  </si>
  <si>
    <t xml:space="preserve">MC Health Professions Department requests Perkins funding to develop approximately 12 online educational modules to prepare students and incumbent healthcare workers for successful completion of the National Pharmacy Tech Certification Examination (PTCE).  MC placed the Pharmacy Tech Certificate Program in Moratorium in 2018, and this proposal would adapt the Program’s educational content into a more accessible, streamlined portfolio of self-paced, stand alone modules. Funds are requested for faculty time to develop the modules, as well as instructional support and marketing/promotion. Once developed, the online modules would be offered through a non-credit, fee-based model to the public and to employees of healthcare facilities.  Administrators for Community Medical Center and Providence-St Patrick’s Hospital have both indicated an interest in offering the modules to their employees. Beginning in 2020, only students who complete a PTCB-recognized education/training program will be eligible to apply for, and earn, their CPhT credential. As an alternative, PTCB will offer a second eligibility pathway based on work experience for technicians who have completed 500 work hours and attest to fulfilling specific knowledge requirements. Many employers find that work experience is not the most ideal method to gain knowledge to successfully pass the PTCB.  
</t>
  </si>
  <si>
    <t>Creation and deployment of a 12 module education program to prepare individuals for the pharmacy technician certification exam.</t>
  </si>
  <si>
    <t>R6, R9</t>
  </si>
  <si>
    <t>Professional development for the Perkins Fiscal Coordinator to attend Brustein and Manasevit Spring Forum</t>
  </si>
  <si>
    <t>Conference attendance by Perkins Fiscal Coordinator.</t>
  </si>
  <si>
    <t>R5, R6</t>
  </si>
  <si>
    <t xml:space="preserve">Increase aptitude and interest in the high-demand, high-wage career occupation of Cybersecurity. Ten (10) students will participate in the competition
</t>
  </si>
  <si>
    <t>R2, R4</t>
  </si>
  <si>
    <t>The Advanced Machining program at Missoula College is requesting funding for three new conventional lathes.  These lathes will enable the program to increase enrollment from 10 to 15 students in a high-demand, high-wage employment occupation.</t>
  </si>
  <si>
    <t>Expand student capacity for Advanced Machining Certificate Program. Program capacity will grow by at least 20% (2 students).</t>
  </si>
  <si>
    <t xml:space="preserve">The intended outcome will be a core curriculum of courses shared by all programs.  A core of common curriculum will be developed for programs in the Industrial Technology Department. </t>
  </si>
  <si>
    <t>Colleen Hunter</t>
  </si>
  <si>
    <t>Sponsored Program Specialist</t>
  </si>
  <si>
    <t>colleen.hunter@umontana.edu</t>
  </si>
  <si>
    <t xml:space="preserve">The Cummins ISX trainer would allow DST graduates to be more employable in all Diesel powered truck facilities, with the updated electronic training each student would receive on this piece of equipment should also allow sthe graduate to start at a higher salary in those types or repair facilities because of the up to date training received.  Our outcomes would be measured by the number of graduates obtaining employment in these types of facilities.  15 students will gain new skills in DST course. </t>
  </si>
  <si>
    <t xml:space="preserve">Students will gain new employable skills in welding &amp; fabrication using CNC Plasma systems. 20 students will learn new welding and fabrication skills using the CNC Plasma System. 
</t>
  </si>
  <si>
    <t xml:space="preserve">A written report will be developed to document the results of study. Included in the study will be an analysis of: workforce demand, other provides of similar education, program outcomes, curriculum content, best pedagogical practices, start-up expenses, and ongoing expenses for a potential new program of study. </t>
  </si>
  <si>
    <t xml:space="preserve">The Missoula College West Campus is located approximately six miles from the Missoula College River Campus. Driving time between campuses varies from 15-40 minutes, depending on traffic conditions. Currently no tutoring  resources are available on West Campus, forcing individuals to attend tutoring at the River or Mountain campuses.  We request Perkins funding to provide regularly-scheduled on-site tutoring services to assist students enrolled in M 111 Technical Math and CAPP 120 Introduction to Computers. </t>
  </si>
  <si>
    <t>Increase student success in M 111 Technical Math and CAPP 120 Introduction to Computers. Tutoring will serve 15 West Campus students.</t>
  </si>
  <si>
    <t xml:space="preserve">The Industrial Technology Department engaged with the GMarie Consulting Group in completing Phase I of its analysis and alignment for degree and certificate programs in Diesel Technology; Heavy Equipment Operation; Welding &amp; Machining; and Sustainable Construction Technology &amp; Facilities Maintenance Engineering. One highlights of Phase I included Industry Night where over 50 industry stakeholders participated in a planning process to improve CTE in the industrial trades for Missoula College. Phase II of the project will consist of aligning curriculum to support the shared outcomes of all Industrial Technology programs of study. The project will develop efficiencies and highlight faculty expertise in instructional content and delivery methodologies. Students will benefit as there will be greater flexibility in completing credential requirements. We hope to encourage more students to accessing multiple Industrial Technology credentials. 
</t>
  </si>
  <si>
    <t>.10 FTE Benefits and portion of insurance (20% benefits plus prorated insurance) for Pharmacy faculty for course development of online education modules</t>
  </si>
  <si>
    <t xml:space="preserve">Student advocates will assist with the on-boarding of new CTE students during the summer months when faculty are not on contract. Advocates will contact CTE students to coordinate registration, advising appointments, and orientation activities. The student advocate program is a peer-assistance program where students help other students with The Student Advocate program was piloted during AY19. Missoula College experienced a 5% increase in overall student retention and a 7% increase in the under-represented/at-risk student population (MUS Performance Funding, May 2019). </t>
  </si>
  <si>
    <t>Intake referral forms will be used to track students seeking services. Improve overall student retention and completion with an enhanced emphasis on under-represented/at-risk student populations.  Increase retention by 1% during 2020. Assist 40 students as measured by intake referral forms.</t>
  </si>
  <si>
    <t>CTE Student On-Broading</t>
  </si>
  <si>
    <t>R3, R6, R8, R9</t>
  </si>
  <si>
    <t xml:space="preserve">Missoula College will host a professional development activity for all CTE faculty program directors to learn best practices for engaging with industry employers through advisory committees.
</t>
  </si>
  <si>
    <r>
      <t>The CTE aptitude discovery project will advertise CTE programs of study and inform more students on the high-wage, high demand career opportunities available through CTE. Aptitude testing provides CTE advisors new tools for advertise and placing students into CTE programs. A large cohort of Missoula College students begin their academic experience without choosing a major or career. Studies indicate that these individual are at a higher risk to stop-out.  </t>
    </r>
    <r>
      <rPr>
        <i/>
        <sz val="11"/>
        <color rgb="FF000000"/>
        <rFont val="Calibri"/>
        <family val="2"/>
        <scheme val="minor"/>
      </rPr>
      <t>YouScience</t>
    </r>
    <r>
      <rPr>
        <sz val="11"/>
        <color rgb="FF000000"/>
        <rFont val="Calibri"/>
        <family val="2"/>
        <scheme val="minor"/>
      </rPr>
      <t xml:space="preserve"> is a commercial testing and reporting software portal which identifies student aptitudes in career technical education. The YouScience aptitude-based platform will uncover student talent and generate a yearly report to be used by CTE Academic Advisors and Career Counselors in aligning students with best-fit career pathways and CTE programs of study offered through Missoula College.  This comprehensive report is provided by </t>
    </r>
    <r>
      <rPr>
        <i/>
        <sz val="11"/>
        <color rgb="FF000000"/>
        <rFont val="Calibri"/>
        <family val="2"/>
        <scheme val="minor"/>
      </rPr>
      <t>YouScience</t>
    </r>
    <r>
      <rPr>
        <sz val="11"/>
        <color rgb="FF000000"/>
        <rFont val="Calibri"/>
        <family val="2"/>
        <scheme val="minor"/>
      </rPr>
      <t xml:space="preserve"> at an annual cost $750.  Tracking student progress will aid Missoula College in its evaluations of effective career technical education guidance and preparatory support offered to incoming students. </t>
    </r>
  </si>
  <si>
    <t xml:space="preserve">YouScience comprehensive report is provided by YouScience at an annual cost $750.  Tracking student progress will aid Missoula College in its evaluations of effective career technical education guidance and preparatory support offered to incoming students. 
</t>
  </si>
  <si>
    <t>American Technical Education Association (ATEA) Conference registration fee for two faculty and one administrator ($500 per person).</t>
  </si>
  <si>
    <t>National Initiative for Cybersecurity Education (NICE) conference registration for two faculty members ($600 per person).</t>
  </si>
  <si>
    <t>3 hour presentation for faculty and staff to better understand the challenges facuing milatry veterans in completing CTE and in helping them prepare to enter high-skill, high-wage employment.</t>
  </si>
  <si>
    <t>Non Work Study Student employee wages to provide child care services (216 hours at $10.00 per hour).</t>
  </si>
  <si>
    <t>Non Work Study Student employee wages to serve as tutors at West Campus (285 hours at $10 per hour).</t>
  </si>
  <si>
    <t>Non Work Study Student Employee Wages to act as Student Advocates for Onboarding CTE Students July-Aug, May-June. $9.00 per hour, 20 hours per week, for 12 weeks.</t>
  </si>
  <si>
    <t>Benefits for Non Work Study Student Employees to act as Student Advocates for Onboarding CTE Students, 3% benefit rate.</t>
  </si>
  <si>
    <t>Student employee benefits to serve as tutors at West Campus, 3% benefit rate.</t>
  </si>
  <si>
    <t>Student employee benefits to provide child care services , 3% benefit rate.</t>
  </si>
  <si>
    <t>Non Work Study Student benefits to assist WBL/Apprenticeship Coordinator, 3% benefit rate</t>
  </si>
  <si>
    <t>Brochures/pamphlets to promote Cybersecurity Competition</t>
  </si>
  <si>
    <t>Training materials for the Student Advocates</t>
  </si>
  <si>
    <t>Faculty benefits to coordinate Cybersecurity competition, 25% benefit rate.</t>
  </si>
  <si>
    <t>Fiscal Director to attend Brustein and Manasevit Spring Forum in Washington DC. Estimated cost:
- $507 Airfare 
- $753 Lodging (3 nights at $251/night, conference rate)
- $40 Transporation (Taxi from the airport to the hotel round trip)
- $200 Per Diem (4 breakfasts at $13, 4 Lunches at $14, 4 dinners at $23)</t>
  </si>
  <si>
    <t xml:space="preserve">Two faculty members to attend NICE conference in Phoenix, AZ. Estimated cost:
- $940 Airfare for 2 people (2 tickets at $470/ticket)
- $726 Lodging for 2 people for 3 nights/person ($121/night, conference rate)
- $60 Transportation (Taxi from the airport to hotel $30 round trip)
- $292 Per Diem for 2 people (4 breakfasts at $13, 4 lunches at $14, 8 dinners at $23, breakfast and lunch will be provided for 2 days at conference).
 </t>
  </si>
  <si>
    <t>2 faculty and 1 administrator to attend ATEA conference in Minneapolis, MN. Estimated cost:
- $918 Airfare for 3 people (3 tickets at $306/ticket)
- $150 Transportation for 3 people (Taxi from airport to hotel $50 round trip)
- $480 Per Diem (6 breakfasts at $13, 9 lunches at $14, 12 dinners at $23, 2 breakfasts and 1 lunch will be provided at the conference)
- $1395 Lodging for 3 people for 3 nights/person ($155/night, conference rate)</t>
  </si>
  <si>
    <t>N/A</t>
  </si>
  <si>
    <t>Cybersecurity/Cloud Computing</t>
  </si>
  <si>
    <t>Allowed up to 8% against direct expenditure as long as amount is below the 5% cap = which equals $16,296.08</t>
  </si>
  <si>
    <t xml:space="preserve"> </t>
  </si>
  <si>
    <t xml:space="preserve">October is National Cybersecurity Awareness month. Missoula College will host the third annual  Cybersecurity Awareness Week beginning October 28. This year, we are expanding activities to include a cybersecurity competition. Perkins funding is requested to provide a stipend to the faculty cybersecurity “coach”  for organizing students and activities related to cybersecurity competition. In addition to Missoula College students, participants from throughout the State will be invited including high school students.   
Following the competition, two MC faculty members will attend the National Initiative for Cybersecurity Educaiton (NICE) conference November 18-20 in Phoenix, AZ.    
Missoula College IT Program Director will begin to develop courses and design curriculum around the Cloud Computing model. </t>
  </si>
  <si>
    <r>
      <t xml:space="preserve">Faculty benefits </t>
    </r>
    <r>
      <rPr>
        <sz val="11"/>
        <color theme="4"/>
        <rFont val="Calibri"/>
        <family val="2"/>
        <scheme val="minor"/>
      </rPr>
      <t>at 25%</t>
    </r>
    <r>
      <rPr>
        <sz val="11"/>
        <color theme="1"/>
        <rFont val="Calibri"/>
        <family val="2"/>
        <scheme val="minor"/>
      </rPr>
      <t xml:space="preserve"> for course development/curriculum redesign related to Cloud Computing</t>
    </r>
  </si>
  <si>
    <t xml:space="preserve">Missoula College is continuing to create and expand CTE apprenticeship pathways. The Work-based Learning (WBL) Coordinator is responsible for developing and implementing apprenticeship program strategies for employer outreach, recruitment, and engagement for Missoula College. The coordinator engages in activities which establish partnerships between industry, Department of Labor and Industry (DLI) apprenticeship staff, Missoula College CTE faculty, and individuals holding leadership positions.
The WBL coordinator and a team of three (3) faculty members attend the National Apprenticeship Conference at Harper Community College on October 14-15, 2019. Faculty from 3 different departments will attend sessions specific to their area of instruction and share the knowledge gained with their individual departments. WBL Coordinator will attend to learn best practices and innovative approaches that can be applied to the Apprenticeship Program.
Hire a Non-Workstudy Student who will assit the WBL Coordinator with filing, data entry, communications, meeting scheduling, and event preparation and scheduling. 
Funding for 67% of the WBL Coordinator (1.0FTE) position is requested. </t>
  </si>
  <si>
    <t xml:space="preserve">This funding request is to send four nursing faculty members (Linda Barnes, Pam Boyd, Wendy Barker and Ginger Sillars) to the nurse educators conference “Next Gen Learning: From Critical Thinking to Clinical Judgment to NLCEX and Beyond” in Minneapolis, MN in August 2019.  This conference has 4 different tracks during each session that cover different subjects, Nursing faculty will attend different sessions to improve instructional practices for the program and to meet accreditation standards. Agenda: https://nursetim.com/pdfs/brochure_nutsbolts_2019.pdf </t>
  </si>
  <si>
    <t>Harper college National Apprenticeship Conference registration fee for WBL Coordinator and 3 faculty members ($500 per person, 4 people total).</t>
  </si>
  <si>
    <t>Gmarie Group Consulting Fee for Phase II and Phase III of Industrial Technology Program Review</t>
  </si>
  <si>
    <t>Welding is requesting funds for a Computer Numerical Control (CNC) Plasma System to utilize in the fabrication courses WLDG 145 (Fabrication I), WLDG 245 (Fabrication II), and WLDG 285 (Automation in Welding) serving 40 students per year.  With the shortage of technical welders in the Western Montana area, there is an identifiable need to make the current welding student more employable by providing training and education using the CNC Plasma System for employment equipment in modern welding/sheet metal shops. Also requesting to upgrade and replace welding machines.</t>
  </si>
  <si>
    <t>.67 FTE Salary for WBL/Apprenticeship Coordinator Dylan Rogness ($51,318 annual salary)</t>
  </si>
  <si>
    <t>Salary for 0.15 FTE Surgical Technology Program Director Jill Davis ($61,235 annual salary) to conduct a needs assessment and viability analysis in order to creat "Surigcal First Assist" certificate.</t>
  </si>
  <si>
    <t>Salary for 0.2 FTE Surgical Technology Clinical Coordinator Katie Geiger ($51,235 annual salary) to conduct a needs assessment and viability analysis in order to create "Surgical First Assist" certificate.</t>
  </si>
  <si>
    <t>Correction of original calculation</t>
  </si>
  <si>
    <t>Corrected instate per diem rates.</t>
  </si>
  <si>
    <t>3 Advanced Machining Lathes at $11,333 each</t>
  </si>
  <si>
    <t xml:space="preserve">Next Gen Learning: From Critical Thinking to Clinical Judgement to NLCEX and Beyond Conference. 4 Nursing faculty to attend at $405 per person. 3 faculty with participate in the Certifited Nurse Educator Exam Preparation course at $295 per person.  4 faculty will take the Certification exam at $500 per exam. </t>
  </si>
  <si>
    <t>Correct error in orginal calculation.</t>
  </si>
  <si>
    <t>WBL Coordinator regional travel to Polson, Hamilton, Helena, and Butte for training and professional development (day trips). Estimated Cost: 
- 2 Trips to Polson =  $95 (140 miles round trip at a reimbursement rate of $.279/mile + lunch at $8.50)
- 4 Trips to Hamilton = $141 (96 miles round trip at a reimbursement rate of $.279/mi + lunch at $8.50)
- 2 Trips to Helena = $143 (226 miles round trip at a reimbursement rate of $.279/mi + lunch at $8.50)
- 2 Trips to Butte = $149 (236 miles round trip at a reimbursement rate of $.279/mi + lunch at $8.50)</t>
  </si>
  <si>
    <t>Perkins Coordinator regional travel for training and professional development to Helena in the Spring and Fall (3 days each, including travel time. Total of 6 days and 4 nights). Estimated Cost: 
- $253 2 trips using a Motor Pool Vehicle Rental ($9/day + .44/mile) (3 days and 226 miles each trip)
- $404 Lodging for a total of 4 nights ($101/nights, GSA rate)
- $149 Per Diem (6  breakfasts at $7.50, 2 lunches at $8.50, 6 dinners at $14.50, lunch is generally provided during the 2 day training).</t>
  </si>
  <si>
    <t>Unallowable Expense</t>
  </si>
  <si>
    <t>Missoula Chamber of Commerce annual membership to support all CTE Programs</t>
  </si>
  <si>
    <t>Benefits and pro-rated Insurance for 0.1 FTE Pharmacy Technology Faculty ($93,070 annual salary) for course development of online education modules.
- Pro-rated Benefits at 25% = $2,326.75
-Pro-rated Insurance = $1,054
UM Benefits Guidelines: http://www.umt.edu/research/ORSP/propdev/budgetinfo/FringeBenefitRates.pdf</t>
  </si>
  <si>
    <t>Benefits and pro-rated Insurance for 0.2 FTE Surgical Technology Clinical Coordinator ($51,235 annual salary) to conduct a needs assessment and viability analysis in order to create "Surgical First Assist" certificate.
- Pro-rated Benefits at 25% = $2,561.75
-Pro-rated Insurance = $2,108
UM Benefits Guidelines: http://www.umt.edu/research/ORSP/propdev/budgetinfo/FringeBenefitRates.pdf</t>
  </si>
  <si>
    <t>Benefits tied to course development</t>
  </si>
  <si>
    <t>3 credits summer compensation</t>
  </si>
  <si>
    <t>Postage related to WBL Coordinator</t>
  </si>
  <si>
    <t>Amended to correct base salary, $51,235</t>
  </si>
  <si>
    <t>Benefits and Insurance for 0.15 FTE Surgical Technology Program Director ($51,235 annual salary) to conduct a needs assessment and viability analysis in order to creat "Surgical First Assist" certificate.
- Benefits at 25% = $1,921.31
- Insurance = $1,581
UM Benefits Guidelines: http://www.umt.edu/research/ORSP/propdev/budgetinfo/FringeBenefitRates.pdf</t>
  </si>
  <si>
    <t>Benefits for stipends for one Presenter for the CTE Advisory Committee Training, 25% benefit rate.</t>
  </si>
  <si>
    <t>3 Presenters to participated in CTE Advisory Committee training.</t>
  </si>
  <si>
    <t>3 Miller Welders at $7,000 each</t>
  </si>
  <si>
    <t>Stipend for one Presenter ($1,000) to participate in a panel discussion for the CTE Advisory Committee Training</t>
  </si>
  <si>
    <t>8% IDC on MTDC (equipment excluded) is $14,228, which is under the 5% of project funds cap corrected above.</t>
  </si>
  <si>
    <t xml:space="preserve">WBL Coordinator and 3 faculty to attend the National Community College Conference on Implementing Apprenticeship Programs in Illinois. Estimated cost: 
- $2,216 Airfare for 4 people (4 tickets at $554/ticket)
- $320 Transportation for 4 people (Taxi from airport to hotel round trip for 4 people at $60/person and shared ride from the hotel to the conference at $20 round trip, total of 4 trips)
- $1,128 Lodging for 4 people for 3 nights/person ($94/night, based on GSA rates)
- $584 per diem for 4 people for 4 days with breakfast and lunch provided during the conference (16 dinners at $23, 8 breakfasts at $13, 8 lunches at $14) 
Faculty from 3 different departments will attend sessions specific to their area of instruction and share the knowledge gained with their individual departments. WBL Coordinator will attend to learn best practices and innovative approaches that can be applied to the Apprenticeship Program. 
 </t>
  </si>
  <si>
    <t xml:space="preserve">4 Nursing faculty to attend conference in Minneapolis, MN. Estimated cost:
-  $1,292.51 Airfare for 4 people (4 tickets at $323.13/ticket)
- $120 Transportation for 4 people (Taxi from airport to hotel at $30 round trip)
- $696 Per Diem for 4 people (8 breakfasts at $13, 16 lunches at $14, 16 dinners at $23, breakfast will be provided for 2 days during the conference). 
- $1860 Lodging for 4 people for 3 nights/person ($155/night, conference rate)
This conference has 4 different tracks during each session that cover different subjects, Nursing faculty will attend different sessions to improve instructional practices for the program and to meet accreditation standards. Agenda: https://nursetim.com/pdfs/brochure_nutsbolts_2019.pdf </t>
  </si>
  <si>
    <t>Amend to one UM faculty presenter. No health insurance if paid via extra compensation.</t>
  </si>
  <si>
    <t>Benefits and pro-rated Insurance for 0.035 FTE Information Technology Faculty ($55,000 annual salary) for coordination of Cybersecurity Competition.
- Pro-rated Benefits at 25% = $481.25
-Pro-rated Insurance = $368.90
UM Benefits Guidelines: http://www.umt.edu/research/ORSP/propdev/budgetinfo/FringeBenefitRates.pdf</t>
  </si>
  <si>
    <t xml:space="preserve">Information Technology Program Director Victor Valgenti will to coordinate Cybersecurity competition. 1 credit Fall semester Faculty salary (0.035 FTE) 
</t>
  </si>
  <si>
    <t>Amended to one stipend.</t>
  </si>
  <si>
    <t xml:space="preserve"> Pharmacy Technology Program Director Mary McHugh course development of online education modules
- .10 FTE at $3,102.33/credit to develop a 12 credit module</t>
  </si>
  <si>
    <t>Non Work Study Student employee wages to assist WLB/Apprenticeship Coordinator 
-13 hours/week for 52 weeks = 676 hours. Student will be hired at $10.50/hour</t>
  </si>
  <si>
    <t>Summer Salary for the IT Program Director Victor Valgenti ($55,000 annual salary) for course development/curriculum redesign related to Cloud Computing to develop a 3 credit course.</t>
  </si>
  <si>
    <t xml:space="preserve">Facuty Salary to coordinate Cybersecurity competition. 
</t>
  </si>
  <si>
    <t>Benefits and pro-rated Insurance for 0.2 FTE Surgical Technology Clinical Coordinator ($51,235 annual salary) to conduct a needs assessment and viability analysis in order to create "Surgical First Assist" certificate.
- Pro-rated Benefits at 25% = $2,561.75
-Pro-rated Insurance = $2,529.60
UM Benefits Guidelines: http://www.umt.edu/research/ORSP/propdev/budgetinfo/FringeBenefitRates.pdf</t>
  </si>
  <si>
    <t>Benefits and Insurance for 0.15 FTE Surgical Technology Program Director ($61,235 annual salary) to conduct a needs assessment and viability analysis in order to creat "Surgical First Assist" certificate.
- Benefits at 25% = $2,296.25
- Insurance = $1,897.20
UM Benefits Guidelines: http://www.umt.edu/research/ORSP/propdev/budgetinfo/FringeBenefitRates.pdf</t>
  </si>
  <si>
    <t>.67 FTE Benefits and insurance for WBL/Apprenticeship Coordinator ($51,317 annual salary), who is a contract professional (31.5% benefits plus prorated insurance at .67 FTE)
- Benefits at 31.5% = $10,830.45
- Insurance = $8474.16
UM Benefits Guidelines: http://www.umt.edu/research/ORSP/propdev/budgetinfo/FringeBenefitRates.pdf</t>
  </si>
  <si>
    <t xml:space="preserve">Apprencticeship materials and communications.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</si>
</sst>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2"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000000"/>
      <name val="Calibri"/>
      <family val="2"/>
      <scheme val="minor"/>
    </font>
    <font>
      <i/>
      <sz val="11"/>
      <color rgb="FF000000"/>
      <name val="Calibri"/>
      <family val="2"/>
      <scheme val="minor"/>
    </font>
    <font>
      <sz val="11"/>
      <color rgb="FFFF0000"/>
      <name val="Calibri"/>
      <family val="2"/>
      <scheme val="minor"/>
    </font>
    <font>
      <b/>
      <sz val="11"/>
      <color rgb="FFFF0000"/>
      <name val="Calibri"/>
      <family val="2"/>
      <scheme val="minor"/>
    </font>
    <font>
      <sz val="11"/>
      <color theme="4"/>
      <name val="Calibri"/>
      <family val="2"/>
      <scheme val="minor"/>
    </font>
    <font>
      <b/>
      <sz val="11"/>
      <color theme="9"/>
      <name val="Calibri"/>
      <family val="2"/>
      <scheme val="minor"/>
    </font>
    <font>
      <sz val="11"/>
      <name val="Calibri"/>
      <family val="2"/>
      <scheme val="minor"/>
    </font>
    <font>
      <sz val="11"/>
      <color rgb="FF00B050"/>
      <name val="Calibri"/>
      <family val="2"/>
      <scheme val="minor"/>
    </font>
  </fonts>
  <fills count="24">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3" fontId="33" fillId="0" borderId="0" applyFont="0" applyFill="0" applyBorder="0" applyAlignment="0" applyProtection="0"/>
  </cellStyleXfs>
  <cellXfs count="40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36" fillId="0" borderId="1" xfId="0" applyNumberFormat="1" applyFont="1" applyBorder="1" applyAlignment="1" applyProtection="1">
      <alignment horizontal="center" wrapText="1"/>
      <protection locked="0"/>
    </xf>
    <xf numFmtId="164" fontId="11" fillId="23" borderId="0" xfId="0" applyNumberFormat="1" applyFont="1" applyFill="1"/>
    <xf numFmtId="43" fontId="0" fillId="0" borderId="0" xfId="0" applyNumberFormat="1"/>
    <xf numFmtId="164" fontId="37" fillId="0" borderId="0" xfId="0" applyNumberFormat="1" applyFont="1" applyBorder="1" applyAlignment="1" applyProtection="1">
      <alignment wrapText="1"/>
      <protection locked="0"/>
    </xf>
    <xf numFmtId="164" fontId="38" fillId="0" borderId="2" xfId="0" applyNumberFormat="1" applyFont="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36" fillId="17" borderId="1" xfId="0" applyNumberFormat="1" applyFont="1" applyFill="1" applyBorder="1" applyAlignment="1" applyProtection="1">
      <alignment horizontal="center" wrapText="1"/>
      <protection locked="0"/>
    </xf>
    <xf numFmtId="164" fontId="39" fillId="0" borderId="2" xfId="0" applyNumberFormat="1" applyFont="1" applyBorder="1" applyAlignment="1" applyProtection="1">
      <alignment horizontal="right"/>
      <protection locked="0"/>
    </xf>
    <xf numFmtId="0" fontId="0" fillId="0" borderId="18" xfId="0" applyBorder="1" applyAlignment="1" applyProtection="1">
      <alignment wrapText="1"/>
      <protection locked="0"/>
    </xf>
    <xf numFmtId="0" fontId="0" fillId="0" borderId="3" xfId="0" applyBorder="1" applyAlignment="1" applyProtection="1">
      <alignment wrapText="1"/>
      <protection locked="0"/>
    </xf>
    <xf numFmtId="0" fontId="0" fillId="0" borderId="18" xfId="0" applyBorder="1" applyAlignment="1" applyProtection="1">
      <protection locked="0"/>
    </xf>
    <xf numFmtId="0" fontId="0" fillId="0" borderId="3" xfId="0" applyBorder="1" applyAlignment="1" applyProtection="1">
      <protection locked="0"/>
    </xf>
    <xf numFmtId="164" fontId="40" fillId="0" borderId="1" xfId="0" applyNumberFormat="1" applyFont="1" applyBorder="1" applyAlignment="1" applyProtection="1">
      <alignment horizontal="right"/>
      <protection locked="0"/>
    </xf>
    <xf numFmtId="43" fontId="41" fillId="11" borderId="6" xfId="0" applyNumberFormat="1" applyFont="1" applyFill="1" applyBorder="1" applyAlignment="1" applyProtection="1">
      <alignment wrapText="1"/>
      <protection locked="0"/>
    </xf>
    <xf numFmtId="164" fontId="0" fillId="0" borderId="2" xfId="0" applyNumberFormat="1" applyFill="1" applyBorder="1" applyAlignment="1" applyProtection="1">
      <alignment horizontal="right"/>
      <protection locked="0"/>
    </xf>
    <xf numFmtId="164" fontId="36" fillId="0" borderId="1" xfId="0" applyNumberFormat="1" applyFont="1" applyFill="1" applyBorder="1" applyAlignment="1" applyProtection="1">
      <alignment horizontal="center" wrapText="1"/>
      <protection locked="0"/>
    </xf>
    <xf numFmtId="0" fontId="36" fillId="0" borderId="2" xfId="0" applyFont="1" applyFill="1" applyBorder="1" applyAlignment="1" applyProtection="1">
      <alignment wrapText="1"/>
      <protection locked="0"/>
    </xf>
    <xf numFmtId="0" fontId="36" fillId="0" borderId="0" xfId="0" applyFont="1" applyFill="1" applyProtection="1">
      <protection locked="0"/>
    </xf>
    <xf numFmtId="164" fontId="40" fillId="0" borderId="1" xfId="0" applyNumberFormat="1" applyFont="1" applyFill="1" applyBorder="1" applyAlignment="1" applyProtection="1">
      <alignment horizontal="right"/>
      <protection locked="0"/>
    </xf>
    <xf numFmtId="0" fontId="36" fillId="0" borderId="2" xfId="0" applyFont="1" applyFill="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3" xfId="0" applyFont="1" applyBorder="1" applyAlignment="1">
      <alignment horizontal="left" vertical="top" wrapText="1"/>
    </xf>
    <xf numFmtId="0" fontId="34" fillId="0" borderId="14" xfId="0" applyFont="1" applyBorder="1" applyAlignment="1">
      <alignment horizontal="left" vertical="top" wrapText="1"/>
    </xf>
    <xf numFmtId="0" fontId="34" fillId="0" borderId="0" xfId="0" applyFont="1" applyAlignment="1">
      <alignment horizontal="left" vertical="top"/>
    </xf>
    <xf numFmtId="0" fontId="34" fillId="0" borderId="11"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4" fillId="0" borderId="7" xfId="0" applyFont="1" applyBorder="1" applyAlignment="1">
      <alignment horizontal="left" vertical="top" wrapText="1"/>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10" xfId="0" applyFont="1" applyBorder="1" applyAlignment="1">
      <alignment horizontal="left" vertical="top"/>
    </xf>
    <xf numFmtId="0" fontId="34" fillId="0" borderId="0" xfId="0" applyFont="1" applyBorder="1" applyAlignment="1">
      <alignment horizontal="left" vertical="top"/>
    </xf>
    <xf numFmtId="0" fontId="34" fillId="0" borderId="12" xfId="0" applyFont="1" applyBorder="1" applyAlignment="1">
      <alignment horizontal="left" vertical="top"/>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12" xfId="0" applyFont="1" applyBorder="1" applyAlignment="1">
      <alignment horizontal="left" vertical="top" wrapText="1"/>
    </xf>
    <xf numFmtId="0" fontId="34" fillId="0" borderId="7" xfId="0" applyFont="1" applyBorder="1" applyAlignment="1">
      <alignment horizontal="left" vertical="top"/>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40" fillId="0" borderId="2"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34" fillId="0" borderId="2"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40" fillId="0" borderId="2" xfId="0" applyFont="1" applyFill="1" applyBorder="1" applyAlignment="1" applyProtection="1">
      <alignment horizontal="center" wrapText="1"/>
      <protection locked="0"/>
    </xf>
    <xf numFmtId="0" fontId="40" fillId="0" borderId="18" xfId="0" applyFont="1" applyFill="1" applyBorder="1" applyAlignment="1" applyProtection="1">
      <alignment horizontal="center" wrapText="1"/>
      <protection locked="0"/>
    </xf>
    <xf numFmtId="0" fontId="40" fillId="0" borderId="3" xfId="0" applyFont="1" applyFill="1" applyBorder="1" applyAlignment="1" applyProtection="1">
      <alignment horizontal="center" wrapText="1"/>
      <protection locked="0"/>
    </xf>
    <xf numFmtId="0" fontId="40" fillId="0" borderId="2" xfId="0" applyFont="1" applyBorder="1" applyAlignment="1" applyProtection="1">
      <alignment horizontal="center" wrapText="1"/>
      <protection locked="0"/>
    </xf>
    <xf numFmtId="0" fontId="40" fillId="0" borderId="18" xfId="0" applyFont="1" applyBorder="1" applyAlignment="1" applyProtection="1">
      <alignment horizontal="center" wrapText="1"/>
      <protection locked="0"/>
    </xf>
    <xf numFmtId="0" fontId="40" fillId="0" borderId="3" xfId="0" applyFont="1"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40" fillId="0" borderId="2" xfId="0" applyFont="1" applyBorder="1" applyAlignment="1" applyProtection="1">
      <alignment horizontal="left" wrapText="1"/>
      <protection locked="0"/>
    </xf>
    <xf numFmtId="0" fontId="40" fillId="0" borderId="18" xfId="0" applyFont="1" applyBorder="1" applyAlignment="1" applyProtection="1">
      <alignment horizontal="left" wrapText="1"/>
      <protection locked="0"/>
    </xf>
    <xf numFmtId="0" fontId="40" fillId="0" borderId="3" xfId="0" applyFont="1" applyBorder="1" applyAlignment="1" applyProtection="1">
      <alignment horizontal="left" wrapText="1"/>
      <protection locked="0"/>
    </xf>
    <xf numFmtId="0" fontId="10" fillId="5" borderId="22" xfId="0" applyFont="1" applyFill="1" applyBorder="1" applyAlignment="1">
      <alignment horizontal="center"/>
    </xf>
    <xf numFmtId="43" fontId="0" fillId="0" borderId="15" xfId="5" applyFont="1" applyBorder="1" applyAlignment="1" applyProtection="1">
      <alignment horizontal="left" vertical="top"/>
      <protection locked="0"/>
    </xf>
    <xf numFmtId="43" fontId="0" fillId="0" borderId="17" xfId="5" applyFont="1" applyBorder="1" applyAlignment="1" applyProtection="1">
      <alignment horizontal="left" vertical="top"/>
      <protection locked="0"/>
    </xf>
    <xf numFmtId="0" fontId="41" fillId="11" borderId="7" xfId="0" applyFont="1" applyFill="1" applyBorder="1" applyAlignment="1" applyProtection="1">
      <alignment horizontal="left" vertical="top" wrapText="1"/>
      <protection locked="0"/>
    </xf>
    <xf numFmtId="0" fontId="0" fillId="11" borderId="8" xfId="0" applyFill="1" applyBorder="1" applyAlignment="1" applyProtection="1">
      <alignment horizontal="left" vertical="top" wrapText="1"/>
      <protection locked="0"/>
    </xf>
    <xf numFmtId="0" fontId="0" fillId="11" borderId="9" xfId="0" applyFill="1" applyBorder="1" applyAlignment="1" applyProtection="1">
      <alignment horizontal="left" vertical="top" wrapText="1"/>
      <protection locked="0"/>
    </xf>
    <xf numFmtId="0" fontId="0" fillId="11" borderId="10"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3" xfId="0" applyFill="1" applyBorder="1" applyAlignment="1" applyProtection="1">
      <alignment horizontal="left" vertical="top" wrapText="1"/>
      <protection locked="0"/>
    </xf>
    <xf numFmtId="0" fontId="0" fillId="11" borderId="14" xfId="0" applyFill="1" applyBorder="1" applyAlignment="1" applyProtection="1">
      <alignment horizontal="left" vertical="top" wrapText="1"/>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xfId="5" builtinId="3"/>
    <cellStyle name="Comma 2" xfId="4" xr:uid="{00000000-0005-0000-0000-000001000000}"/>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herine.Dalessio@Umontana.edu" TargetMode="External"/><Relationship Id="rId2" Type="http://schemas.openxmlformats.org/officeDocument/2006/relationships/hyperlink" Target="mailto:Jordan.Patterson@U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colleen.hunter@umontana.edu" TargetMode="External"/><Relationship Id="rId4" Type="http://schemas.openxmlformats.org/officeDocument/2006/relationships/hyperlink" Target="mailto:Thomas.Gallagher@U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34" workbookViewId="0">
      <selection activeCell="A5" sqref="A5:D5"/>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223</v>
      </c>
      <c r="B1" s="48"/>
      <c r="C1" s="48"/>
    </row>
    <row r="3" spans="1:8" x14ac:dyDescent="0.25">
      <c r="A3" s="267" t="s">
        <v>48</v>
      </c>
      <c r="B3" s="267"/>
      <c r="C3" s="267"/>
      <c r="D3" s="267"/>
      <c r="E3" s="267"/>
      <c r="F3" s="267"/>
      <c r="G3" s="267"/>
      <c r="H3" s="267"/>
    </row>
    <row r="5" spans="1:8" x14ac:dyDescent="0.25">
      <c r="A5" s="267" t="s">
        <v>226</v>
      </c>
      <c r="B5" s="267"/>
      <c r="C5" s="267"/>
      <c r="D5" s="267"/>
    </row>
    <row r="6" spans="1:8" x14ac:dyDescent="0.25">
      <c r="A6" s="267" t="s">
        <v>216</v>
      </c>
      <c r="B6" s="267"/>
      <c r="C6" s="267"/>
    </row>
    <row r="7" spans="1:8" x14ac:dyDescent="0.25">
      <c r="A7" s="267" t="s">
        <v>49</v>
      </c>
      <c r="B7" s="267"/>
      <c r="C7" s="267"/>
    </row>
    <row r="9" spans="1:8" x14ac:dyDescent="0.25">
      <c r="A9" s="267" t="s">
        <v>227</v>
      </c>
      <c r="B9" s="267"/>
      <c r="C9" s="267"/>
      <c r="D9" s="267"/>
    </row>
    <row r="11" spans="1:8" ht="15.75" thickBot="1" x14ac:dyDescent="0.3"/>
    <row r="12" spans="1:8" ht="15.75" thickBot="1" x14ac:dyDescent="0.3">
      <c r="A12" s="17" t="s">
        <v>68</v>
      </c>
      <c r="B12" s="262" t="s">
        <v>234</v>
      </c>
      <c r="C12" s="263"/>
      <c r="D12" s="263"/>
      <c r="E12" s="264"/>
      <c r="G12" s="1" t="s">
        <v>69</v>
      </c>
      <c r="H12" s="21" t="s">
        <v>244</v>
      </c>
    </row>
    <row r="15" spans="1:8" ht="15.75" x14ac:dyDescent="0.25">
      <c r="A15" s="265" t="s">
        <v>50</v>
      </c>
      <c r="B15" s="265"/>
      <c r="C15" s="265"/>
      <c r="D15" s="265"/>
      <c r="E15" s="265"/>
    </row>
    <row r="16" spans="1:8" ht="15.75" thickBot="1" x14ac:dyDescent="0.3"/>
    <row r="17" spans="1:17" ht="15.75" thickBot="1" x14ac:dyDescent="0.3">
      <c r="A17" s="1" t="s">
        <v>51</v>
      </c>
      <c r="B17" s="259" t="s">
        <v>235</v>
      </c>
      <c r="C17" s="260"/>
      <c r="D17" s="260"/>
      <c r="E17" s="260"/>
      <c r="F17" s="260"/>
      <c r="G17" s="260"/>
      <c r="H17" s="260"/>
      <c r="I17" s="261"/>
      <c r="K17" s="1" t="s">
        <v>52</v>
      </c>
      <c r="L17" s="259" t="s">
        <v>236</v>
      </c>
      <c r="M17" s="260"/>
      <c r="N17" s="260"/>
      <c r="O17" s="260"/>
      <c r="P17" s="260"/>
      <c r="Q17" s="261"/>
    </row>
    <row r="18" spans="1:17" ht="15.75" thickBot="1" x14ac:dyDescent="0.3"/>
    <row r="19" spans="1:17" x14ac:dyDescent="0.25">
      <c r="A19" s="1" t="s">
        <v>53</v>
      </c>
      <c r="B19" s="268" t="s">
        <v>237</v>
      </c>
      <c r="C19" s="269"/>
      <c r="D19" s="269"/>
      <c r="E19" s="269"/>
      <c r="F19" s="269"/>
      <c r="G19" s="269"/>
      <c r="H19" s="269"/>
      <c r="I19" s="270"/>
    </row>
    <row r="20" spans="1:17" ht="15.75" thickBot="1" x14ac:dyDescent="0.3">
      <c r="B20" s="271"/>
      <c r="C20" s="272"/>
      <c r="D20" s="272"/>
      <c r="E20" s="272"/>
      <c r="F20" s="272"/>
      <c r="G20" s="272"/>
      <c r="H20" s="272"/>
      <c r="I20" s="273"/>
    </row>
    <row r="21" spans="1:17" ht="15.75" thickBot="1" x14ac:dyDescent="0.3"/>
    <row r="22" spans="1:17" ht="15.75" thickBot="1" x14ac:dyDescent="0.3">
      <c r="A22" s="1" t="s">
        <v>54</v>
      </c>
      <c r="B22" s="259" t="s">
        <v>238</v>
      </c>
      <c r="C22" s="260"/>
      <c r="D22" s="260"/>
      <c r="E22" s="260"/>
      <c r="F22" s="260"/>
      <c r="G22" s="260"/>
      <c r="H22" s="260"/>
      <c r="I22" s="261"/>
      <c r="K22" s="1" t="s">
        <v>55</v>
      </c>
      <c r="L22" s="259" t="s">
        <v>239</v>
      </c>
      <c r="M22" s="261"/>
      <c r="N22" s="19"/>
      <c r="O22" s="20" t="s">
        <v>56</v>
      </c>
      <c r="P22" s="259">
        <v>59802</v>
      </c>
      <c r="Q22" s="261"/>
    </row>
    <row r="23" spans="1:17" ht="15.75" thickBot="1" x14ac:dyDescent="0.3"/>
    <row r="24" spans="1:17" ht="15.75" thickBot="1" x14ac:dyDescent="0.3">
      <c r="A24" s="1" t="s">
        <v>57</v>
      </c>
      <c r="B24" s="259" t="s">
        <v>240</v>
      </c>
      <c r="C24" s="261"/>
      <c r="D24" s="22" t="s">
        <v>61</v>
      </c>
      <c r="E24" s="21"/>
      <c r="G24" s="1" t="s">
        <v>58</v>
      </c>
      <c r="H24" s="259" t="s">
        <v>241</v>
      </c>
      <c r="I24" s="261"/>
      <c r="K24" s="1" t="s">
        <v>59</v>
      </c>
      <c r="L24" s="266" t="s">
        <v>250</v>
      </c>
      <c r="M24" s="260"/>
      <c r="N24" s="261"/>
    </row>
    <row r="28" spans="1:17" ht="15.75" x14ac:dyDescent="0.25">
      <c r="A28" s="265" t="s">
        <v>60</v>
      </c>
      <c r="B28" s="265"/>
    </row>
    <row r="29" spans="1:17" ht="15.75" thickBot="1" x14ac:dyDescent="0.3"/>
    <row r="30" spans="1:17" ht="15.75" thickBot="1" x14ac:dyDescent="0.3">
      <c r="A30" s="1" t="s">
        <v>51</v>
      </c>
      <c r="B30" s="259" t="s">
        <v>242</v>
      </c>
      <c r="C30" s="260"/>
      <c r="D30" s="260"/>
      <c r="E30" s="260"/>
      <c r="F30" s="260"/>
      <c r="G30" s="260"/>
      <c r="H30" s="260"/>
      <c r="I30" s="261"/>
      <c r="K30" s="1" t="s">
        <v>52</v>
      </c>
      <c r="L30" s="259" t="s">
        <v>243</v>
      </c>
      <c r="M30" s="260"/>
      <c r="N30" s="260"/>
      <c r="O30" s="260"/>
      <c r="P30" s="260"/>
      <c r="Q30" s="261"/>
    </row>
    <row r="31" spans="1:17" ht="15.75" thickBot="1" x14ac:dyDescent="0.3"/>
    <row r="32" spans="1:17" ht="15.75" thickBot="1" x14ac:dyDescent="0.3">
      <c r="A32" s="1" t="s">
        <v>57</v>
      </c>
      <c r="B32" s="259"/>
      <c r="C32" s="261"/>
      <c r="D32" s="22" t="s">
        <v>61</v>
      </c>
      <c r="E32" s="21"/>
      <c r="G32" s="1" t="s">
        <v>58</v>
      </c>
      <c r="H32" s="259" t="s">
        <v>241</v>
      </c>
      <c r="I32" s="261"/>
      <c r="K32" s="1" t="s">
        <v>59</v>
      </c>
      <c r="L32" s="266" t="s">
        <v>249</v>
      </c>
      <c r="M32" s="260"/>
      <c r="N32" s="261"/>
    </row>
    <row r="36" spans="1:17" ht="15.75" x14ac:dyDescent="0.25">
      <c r="A36" s="29" t="s">
        <v>222</v>
      </c>
      <c r="B36" s="29"/>
      <c r="C36" s="29"/>
      <c r="D36" s="29"/>
    </row>
    <row r="37" spans="1:17" ht="15.75" thickBot="1" x14ac:dyDescent="0.3"/>
    <row r="38" spans="1:17" ht="15.75" thickBot="1" x14ac:dyDescent="0.3">
      <c r="A38" s="1" t="s">
        <v>51</v>
      </c>
      <c r="B38" s="259" t="s">
        <v>245</v>
      </c>
      <c r="C38" s="260"/>
      <c r="D38" s="260"/>
      <c r="E38" s="260"/>
      <c r="F38" s="260"/>
      <c r="G38" s="260"/>
      <c r="H38" s="260"/>
      <c r="I38" s="261"/>
      <c r="K38" s="1" t="s">
        <v>52</v>
      </c>
      <c r="L38" s="259" t="s">
        <v>246</v>
      </c>
      <c r="M38" s="260"/>
      <c r="N38" s="260"/>
      <c r="O38" s="260"/>
      <c r="P38" s="260"/>
      <c r="Q38" s="261"/>
    </row>
    <row r="39" spans="1:17" ht="15.75" thickBot="1" x14ac:dyDescent="0.3"/>
    <row r="40" spans="1:17" ht="15.75" thickBot="1" x14ac:dyDescent="0.3">
      <c r="A40" s="1" t="s">
        <v>57</v>
      </c>
      <c r="B40" s="259" t="s">
        <v>247</v>
      </c>
      <c r="C40" s="261"/>
      <c r="D40" s="22" t="s">
        <v>61</v>
      </c>
      <c r="E40" s="21"/>
      <c r="G40" s="1" t="s">
        <v>58</v>
      </c>
      <c r="H40" s="259" t="s">
        <v>241</v>
      </c>
      <c r="I40" s="261"/>
      <c r="K40" s="1" t="s">
        <v>59</v>
      </c>
      <c r="L40" s="266" t="s">
        <v>248</v>
      </c>
      <c r="M40" s="260"/>
      <c r="N40" s="261"/>
    </row>
    <row r="44" spans="1:17" ht="15.75" x14ac:dyDescent="0.25">
      <c r="A44" s="265" t="s">
        <v>142</v>
      </c>
      <c r="B44" s="265"/>
      <c r="C44" s="265"/>
      <c r="D44" s="265"/>
      <c r="E44" s="265"/>
      <c r="F44" s="265"/>
    </row>
    <row r="46" spans="1:17" x14ac:dyDescent="0.25">
      <c r="A46" s="267" t="s">
        <v>141</v>
      </c>
      <c r="B46" s="267"/>
      <c r="C46" s="267"/>
      <c r="D46" s="267"/>
      <c r="E46" s="267"/>
      <c r="F46" s="267"/>
      <c r="G46" s="267"/>
      <c r="H46" s="267"/>
      <c r="I46" s="267"/>
      <c r="J46" s="267"/>
      <c r="K46" s="267"/>
      <c r="L46" s="267"/>
    </row>
    <row r="47" spans="1:17" x14ac:dyDescent="0.25">
      <c r="A47" s="157"/>
      <c r="C47" s="157"/>
      <c r="D47" s="157"/>
      <c r="E47" s="157"/>
      <c r="F47" s="157"/>
      <c r="G47" s="157"/>
      <c r="H47" s="157"/>
    </row>
    <row r="48" spans="1:17" ht="15.75" thickBot="1" x14ac:dyDescent="0.3">
      <c r="B48" s="1" t="s">
        <v>138</v>
      </c>
      <c r="C48" s="18"/>
      <c r="D48" s="18"/>
      <c r="F48" s="1" t="s">
        <v>139</v>
      </c>
      <c r="J48" s="1" t="s">
        <v>140</v>
      </c>
    </row>
    <row r="49" spans="1:13" ht="15.75" thickBot="1" x14ac:dyDescent="0.3">
      <c r="A49" s="3">
        <v>1</v>
      </c>
      <c r="B49" s="259" t="s">
        <v>327</v>
      </c>
      <c r="C49" s="260"/>
      <c r="D49" s="261"/>
      <c r="F49" s="259" t="s">
        <v>328</v>
      </c>
      <c r="G49" s="260"/>
      <c r="H49" s="261"/>
      <c r="J49" s="266" t="s">
        <v>329</v>
      </c>
      <c r="K49" s="260"/>
      <c r="L49" s="260"/>
      <c r="M49" s="261"/>
    </row>
    <row r="50" spans="1:13" ht="15.75" thickBot="1" x14ac:dyDescent="0.3">
      <c r="A50" s="3">
        <v>2</v>
      </c>
      <c r="B50" s="259"/>
      <c r="C50" s="260"/>
      <c r="D50" s="261"/>
      <c r="F50" s="259"/>
      <c r="G50" s="260"/>
      <c r="H50" s="261"/>
      <c r="J50" s="259"/>
      <c r="K50" s="260"/>
      <c r="L50" s="260"/>
      <c r="M50" s="261"/>
    </row>
    <row r="51" spans="1:13" ht="15.75" thickBot="1" x14ac:dyDescent="0.3">
      <c r="A51" s="3">
        <v>3</v>
      </c>
      <c r="B51" s="259"/>
      <c r="C51" s="260"/>
      <c r="D51" s="261"/>
      <c r="F51" s="259"/>
      <c r="G51" s="260"/>
      <c r="H51" s="261"/>
      <c r="J51" s="259"/>
      <c r="K51" s="260"/>
      <c r="L51" s="260"/>
      <c r="M51" s="261"/>
    </row>
    <row r="52" spans="1:13" ht="15.75" thickBot="1" x14ac:dyDescent="0.3">
      <c r="A52" s="3">
        <v>4</v>
      </c>
      <c r="B52" s="259"/>
      <c r="C52" s="260"/>
      <c r="D52" s="261"/>
      <c r="F52" s="259"/>
      <c r="G52" s="260"/>
      <c r="H52" s="261"/>
      <c r="J52" s="259"/>
      <c r="K52" s="260"/>
      <c r="L52" s="260"/>
      <c r="M52" s="261"/>
    </row>
    <row r="53" spans="1:13" ht="15.75" thickBot="1" x14ac:dyDescent="0.3">
      <c r="A53" s="3">
        <v>5</v>
      </c>
      <c r="B53" s="259"/>
      <c r="C53" s="260"/>
      <c r="D53" s="261"/>
      <c r="F53" s="259"/>
      <c r="G53" s="260"/>
      <c r="H53" s="261"/>
      <c r="J53" s="259"/>
      <c r="K53" s="260"/>
      <c r="L53" s="260"/>
      <c r="M53" s="261"/>
    </row>
    <row r="54" spans="1:13" ht="15.75" thickBot="1" x14ac:dyDescent="0.3">
      <c r="A54" s="3">
        <v>6</v>
      </c>
      <c r="B54" s="259"/>
      <c r="C54" s="260"/>
      <c r="D54" s="261"/>
      <c r="F54" s="259"/>
      <c r="G54" s="260"/>
      <c r="H54" s="261"/>
      <c r="J54" s="259"/>
      <c r="K54" s="260"/>
      <c r="L54" s="260"/>
      <c r="M54" s="261"/>
    </row>
    <row r="55" spans="1:13" ht="15.75" thickBot="1" x14ac:dyDescent="0.3">
      <c r="A55" s="3">
        <v>7</v>
      </c>
      <c r="B55" s="259"/>
      <c r="C55" s="260"/>
      <c r="D55" s="261"/>
      <c r="F55" s="259"/>
      <c r="G55" s="260"/>
      <c r="H55" s="261"/>
      <c r="J55" s="259"/>
      <c r="K55" s="260"/>
      <c r="L55" s="260"/>
      <c r="M55" s="261"/>
    </row>
    <row r="56" spans="1:13" ht="15.75" thickBot="1" x14ac:dyDescent="0.3">
      <c r="A56" s="3">
        <v>8</v>
      </c>
      <c r="B56" s="259"/>
      <c r="C56" s="260"/>
      <c r="D56" s="261"/>
      <c r="F56" s="259"/>
      <c r="G56" s="260"/>
      <c r="H56" s="261"/>
      <c r="J56" s="259"/>
      <c r="K56" s="260"/>
      <c r="L56" s="260"/>
      <c r="M56" s="261"/>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40" r:id="rId2" xr:uid="{00000000-0004-0000-0000-000000000000}"/>
    <hyperlink ref="L32" r:id="rId3" xr:uid="{00000000-0004-0000-0000-000001000000}"/>
    <hyperlink ref="L24" r:id="rId4" xr:uid="{00000000-0004-0000-0000-000002000000}"/>
    <hyperlink ref="J49" r:id="rId5" xr:uid="{00000000-0004-0000-0000-000003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zoomScaleNormal="100" workbookViewId="0">
      <selection activeCell="A465" sqref="A465:Y478"/>
    </sheetView>
  </sheetViews>
  <sheetFormatPr defaultRowHeight="15" x14ac:dyDescent="0.25"/>
  <cols>
    <col min="9" max="9" width="11.42578125" customWidth="1"/>
  </cols>
  <sheetData>
    <row r="2" spans="1:25" ht="19.5" thickBot="1" x14ac:dyDescent="0.35">
      <c r="A2" s="274" t="s">
        <v>70</v>
      </c>
      <c r="B2" s="274"/>
      <c r="C2" s="274"/>
      <c r="D2" s="274"/>
      <c r="E2" s="274"/>
      <c r="F2" s="274"/>
      <c r="H2" s="274" t="s">
        <v>339</v>
      </c>
      <c r="I2" s="274"/>
      <c r="J2" s="274"/>
    </row>
    <row r="3" spans="1:25" ht="15" customHeight="1" x14ac:dyDescent="0.25">
      <c r="A3" s="287" t="s">
        <v>337</v>
      </c>
      <c r="B3" s="287"/>
      <c r="C3" s="287"/>
      <c r="D3" s="287"/>
      <c r="E3" s="287"/>
      <c r="F3" s="287"/>
      <c r="G3" s="287"/>
      <c r="H3" s="287"/>
      <c r="I3" s="287"/>
      <c r="J3" s="287"/>
      <c r="K3" s="287"/>
      <c r="L3" s="287"/>
      <c r="M3" s="287"/>
      <c r="N3" s="287"/>
      <c r="O3" s="287"/>
      <c r="P3" s="287"/>
      <c r="Q3" s="287"/>
      <c r="R3" s="287"/>
      <c r="S3" s="287"/>
      <c r="T3" s="287"/>
      <c r="U3" s="287"/>
      <c r="V3" s="287"/>
      <c r="W3" s="287"/>
      <c r="X3" s="287"/>
      <c r="Y3" s="288"/>
    </row>
    <row r="4" spans="1:25" x14ac:dyDescent="0.25">
      <c r="A4" s="289"/>
      <c r="B4" s="289"/>
      <c r="C4" s="289"/>
      <c r="D4" s="289"/>
      <c r="E4" s="289"/>
      <c r="F4" s="289"/>
      <c r="G4" s="289"/>
      <c r="H4" s="289"/>
      <c r="I4" s="289"/>
      <c r="J4" s="289"/>
      <c r="K4" s="289"/>
      <c r="L4" s="289"/>
      <c r="M4" s="289"/>
      <c r="N4" s="289"/>
      <c r="O4" s="289"/>
      <c r="P4" s="289"/>
      <c r="Q4" s="289"/>
      <c r="R4" s="289"/>
      <c r="S4" s="289"/>
      <c r="T4" s="289"/>
      <c r="U4" s="289"/>
      <c r="V4" s="289"/>
      <c r="W4" s="289"/>
      <c r="X4" s="289"/>
      <c r="Y4" s="290"/>
    </row>
    <row r="5" spans="1:25" x14ac:dyDescent="0.25">
      <c r="A5" s="289"/>
      <c r="B5" s="289"/>
      <c r="C5" s="289"/>
      <c r="D5" s="289"/>
      <c r="E5" s="289"/>
      <c r="F5" s="289"/>
      <c r="G5" s="289"/>
      <c r="H5" s="289"/>
      <c r="I5" s="289"/>
      <c r="J5" s="289"/>
      <c r="K5" s="289"/>
      <c r="L5" s="289"/>
      <c r="M5" s="289"/>
      <c r="N5" s="289"/>
      <c r="O5" s="289"/>
      <c r="P5" s="289"/>
      <c r="Q5" s="289"/>
      <c r="R5" s="289"/>
      <c r="S5" s="289"/>
      <c r="T5" s="289"/>
      <c r="U5" s="289"/>
      <c r="V5" s="289"/>
      <c r="W5" s="289"/>
      <c r="X5" s="289"/>
      <c r="Y5" s="290"/>
    </row>
    <row r="6" spans="1:25" x14ac:dyDescent="0.25">
      <c r="A6" s="289"/>
      <c r="B6" s="289"/>
      <c r="C6" s="289"/>
      <c r="D6" s="289"/>
      <c r="E6" s="289"/>
      <c r="F6" s="289"/>
      <c r="G6" s="289"/>
      <c r="H6" s="289"/>
      <c r="I6" s="289"/>
      <c r="J6" s="289"/>
      <c r="K6" s="289"/>
      <c r="L6" s="289"/>
      <c r="M6" s="289"/>
      <c r="N6" s="289"/>
      <c r="O6" s="289"/>
      <c r="P6" s="289"/>
      <c r="Q6" s="289"/>
      <c r="R6" s="289"/>
      <c r="S6" s="289"/>
      <c r="T6" s="289"/>
      <c r="U6" s="289"/>
      <c r="V6" s="289"/>
      <c r="W6" s="289"/>
      <c r="X6" s="289"/>
      <c r="Y6" s="290"/>
    </row>
    <row r="7" spans="1:25" x14ac:dyDescent="0.25">
      <c r="A7" s="289"/>
      <c r="B7" s="289"/>
      <c r="C7" s="289"/>
      <c r="D7" s="289"/>
      <c r="E7" s="289"/>
      <c r="F7" s="289"/>
      <c r="G7" s="289"/>
      <c r="H7" s="289"/>
      <c r="I7" s="289"/>
      <c r="J7" s="289"/>
      <c r="K7" s="289"/>
      <c r="L7" s="289"/>
      <c r="M7" s="289"/>
      <c r="N7" s="289"/>
      <c r="O7" s="289"/>
      <c r="P7" s="289"/>
      <c r="Q7" s="289"/>
      <c r="R7" s="289"/>
      <c r="S7" s="289"/>
      <c r="T7" s="289"/>
      <c r="U7" s="289"/>
      <c r="V7" s="289"/>
      <c r="W7" s="289"/>
      <c r="X7" s="289"/>
      <c r="Y7" s="290"/>
    </row>
    <row r="8" spans="1:25" x14ac:dyDescent="0.25">
      <c r="A8" s="289"/>
      <c r="B8" s="289"/>
      <c r="C8" s="289"/>
      <c r="D8" s="289"/>
      <c r="E8" s="289"/>
      <c r="F8" s="289"/>
      <c r="G8" s="289"/>
      <c r="H8" s="289"/>
      <c r="I8" s="289"/>
      <c r="J8" s="289"/>
      <c r="K8" s="289"/>
      <c r="L8" s="289"/>
      <c r="M8" s="289"/>
      <c r="N8" s="289"/>
      <c r="O8" s="289"/>
      <c r="P8" s="289"/>
      <c r="Q8" s="289"/>
      <c r="R8" s="289"/>
      <c r="S8" s="289"/>
      <c r="T8" s="289"/>
      <c r="U8" s="289"/>
      <c r="V8" s="289"/>
      <c r="W8" s="289"/>
      <c r="X8" s="289"/>
      <c r="Y8" s="290"/>
    </row>
    <row r="9" spans="1:25" x14ac:dyDescent="0.25">
      <c r="A9" s="289"/>
      <c r="B9" s="289"/>
      <c r="C9" s="289"/>
      <c r="D9" s="289"/>
      <c r="E9" s="289"/>
      <c r="F9" s="289"/>
      <c r="G9" s="289"/>
      <c r="H9" s="289"/>
      <c r="I9" s="289"/>
      <c r="J9" s="289"/>
      <c r="K9" s="289"/>
      <c r="L9" s="289"/>
      <c r="M9" s="289"/>
      <c r="N9" s="289"/>
      <c r="O9" s="289"/>
      <c r="P9" s="289"/>
      <c r="Q9" s="289"/>
      <c r="R9" s="289"/>
      <c r="S9" s="289"/>
      <c r="T9" s="289"/>
      <c r="U9" s="289"/>
      <c r="V9" s="289"/>
      <c r="W9" s="289"/>
      <c r="X9" s="289"/>
      <c r="Y9" s="290"/>
    </row>
    <row r="10" spans="1:25" x14ac:dyDescent="0.25">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90"/>
    </row>
    <row r="11" spans="1:25" x14ac:dyDescent="0.25">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90"/>
    </row>
    <row r="12" spans="1:25" x14ac:dyDescent="0.25">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90"/>
    </row>
    <row r="13" spans="1:25" x14ac:dyDescent="0.25">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90"/>
    </row>
    <row r="14" spans="1:25" x14ac:dyDescent="0.25">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90"/>
    </row>
    <row r="15" spans="1:25" x14ac:dyDescent="0.25">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90"/>
    </row>
    <row r="16" spans="1:25" ht="15.75" thickBot="1" x14ac:dyDescent="0.3">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2"/>
    </row>
    <row r="18" spans="1:25" ht="15.75" thickBot="1" x14ac:dyDescent="0.3">
      <c r="A18" s="286" t="s">
        <v>29</v>
      </c>
      <c r="B18" s="286"/>
      <c r="C18" s="286"/>
      <c r="D18" s="286"/>
    </row>
    <row r="19" spans="1:25" x14ac:dyDescent="0.25">
      <c r="A19" s="300" t="s">
        <v>338</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8"/>
    </row>
    <row r="20" spans="1:25" x14ac:dyDescent="0.25">
      <c r="A20" s="306"/>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290"/>
    </row>
    <row r="21" spans="1:25" x14ac:dyDescent="0.25">
      <c r="A21" s="306"/>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290"/>
    </row>
    <row r="22" spans="1:25" x14ac:dyDescent="0.25">
      <c r="A22" s="306"/>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290"/>
    </row>
    <row r="23" spans="1:25" x14ac:dyDescent="0.25">
      <c r="A23" s="306"/>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290"/>
    </row>
    <row r="24" spans="1:25" x14ac:dyDescent="0.25">
      <c r="A24" s="306"/>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290"/>
    </row>
    <row r="25" spans="1:25" ht="18" customHeight="1" thickBot="1" x14ac:dyDescent="0.3">
      <c r="A25" s="308"/>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2"/>
    </row>
    <row r="27" spans="1:25" ht="15.75" thickBot="1" x14ac:dyDescent="0.3">
      <c r="A27" s="286" t="s">
        <v>27</v>
      </c>
      <c r="B27" s="286"/>
      <c r="C27" s="286"/>
      <c r="D27" s="286"/>
      <c r="E27" s="286"/>
      <c r="F27" s="286"/>
      <c r="G27" s="286"/>
      <c r="H27" s="286"/>
    </row>
    <row r="28" spans="1:25" ht="15.75" thickBot="1" x14ac:dyDescent="0.3">
      <c r="A28" s="297" t="s">
        <v>340</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9"/>
    </row>
    <row r="30" spans="1:25" ht="15.75" thickBot="1" x14ac:dyDescent="0.3">
      <c r="A30" s="286" t="s">
        <v>120</v>
      </c>
      <c r="B30" s="286"/>
      <c r="C30" s="286"/>
      <c r="E30" s="286" t="s">
        <v>121</v>
      </c>
      <c r="F30" s="286"/>
      <c r="G30" s="286"/>
    </row>
    <row r="31" spans="1:25" ht="15.75" thickBot="1" x14ac:dyDescent="0.3">
      <c r="A31" s="275" t="s">
        <v>62</v>
      </c>
      <c r="B31" s="276"/>
      <c r="E31" s="275" t="s">
        <v>65</v>
      </c>
      <c r="F31" s="276"/>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4" t="s">
        <v>71</v>
      </c>
      <c r="B35" s="274"/>
      <c r="C35" s="274"/>
      <c r="D35" s="274"/>
      <c r="E35" s="274"/>
      <c r="F35" s="274"/>
      <c r="H35" s="274" t="s">
        <v>277</v>
      </c>
      <c r="I35" s="274"/>
      <c r="J35" s="274"/>
    </row>
    <row r="36" spans="1:25" x14ac:dyDescent="0.25">
      <c r="A36" s="277" t="s">
        <v>278</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9"/>
    </row>
    <row r="37" spans="1:25" x14ac:dyDescent="0.25">
      <c r="A37" s="280"/>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2"/>
    </row>
    <row r="38" spans="1:25" x14ac:dyDescent="0.25">
      <c r="A38" s="280"/>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2"/>
    </row>
    <row r="39" spans="1:25" x14ac:dyDescent="0.25">
      <c r="A39" s="280"/>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2"/>
    </row>
    <row r="40" spans="1:25" x14ac:dyDescent="0.2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2"/>
    </row>
    <row r="41" spans="1:25" x14ac:dyDescent="0.25">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2"/>
    </row>
    <row r="42" spans="1:25" x14ac:dyDescent="0.25">
      <c r="A42" s="280"/>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2"/>
    </row>
    <row r="43" spans="1:25" x14ac:dyDescent="0.25">
      <c r="A43" s="280"/>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2"/>
    </row>
    <row r="44" spans="1:25" x14ac:dyDescent="0.25">
      <c r="A44" s="280"/>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2"/>
    </row>
    <row r="45" spans="1:25" x14ac:dyDescent="0.25">
      <c r="A45" s="280"/>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2"/>
    </row>
    <row r="46" spans="1:25" x14ac:dyDescent="0.25">
      <c r="A46" s="280"/>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2"/>
    </row>
    <row r="47" spans="1:25" x14ac:dyDescent="0.25">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2"/>
    </row>
    <row r="48" spans="1:25" x14ac:dyDescent="0.25">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2"/>
    </row>
    <row r="49" spans="1:25" ht="15.75" thickBot="1" x14ac:dyDescent="0.3">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5"/>
    </row>
    <row r="51" spans="1:25" ht="15.75" thickBot="1" x14ac:dyDescent="0.3">
      <c r="A51" s="286" t="s">
        <v>29</v>
      </c>
      <c r="B51" s="286"/>
      <c r="C51" s="286"/>
      <c r="D51" s="286"/>
    </row>
    <row r="52" spans="1:25" x14ac:dyDescent="0.25">
      <c r="A52" s="300" t="s">
        <v>330</v>
      </c>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8"/>
    </row>
    <row r="53" spans="1:25" x14ac:dyDescent="0.25">
      <c r="A53" s="306"/>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290"/>
    </row>
    <row r="54" spans="1:25" x14ac:dyDescent="0.25">
      <c r="A54" s="306"/>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290"/>
    </row>
    <row r="55" spans="1:25" x14ac:dyDescent="0.25">
      <c r="A55" s="306"/>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290"/>
    </row>
    <row r="56" spans="1:25" x14ac:dyDescent="0.25">
      <c r="A56" s="306"/>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290"/>
    </row>
    <row r="57" spans="1:25" x14ac:dyDescent="0.25">
      <c r="A57" s="306"/>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290"/>
    </row>
    <row r="58" spans="1:25" ht="15.75" thickBot="1" x14ac:dyDescent="0.3">
      <c r="A58" s="308"/>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2"/>
    </row>
    <row r="60" spans="1:25" ht="15.75" thickBot="1" x14ac:dyDescent="0.3">
      <c r="A60" s="286" t="s">
        <v>27</v>
      </c>
      <c r="B60" s="286"/>
      <c r="C60" s="286"/>
      <c r="D60" s="286"/>
      <c r="E60" s="286"/>
      <c r="F60" s="286"/>
      <c r="G60" s="286"/>
      <c r="H60" s="286"/>
    </row>
    <row r="61" spans="1:25" ht="15.75" thickBot="1" x14ac:dyDescent="0.3">
      <c r="A61" s="297" t="s">
        <v>279</v>
      </c>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9"/>
    </row>
    <row r="63" spans="1:25" ht="15.75" thickBot="1" x14ac:dyDescent="0.3">
      <c r="A63" s="286" t="s">
        <v>120</v>
      </c>
      <c r="B63" s="286"/>
      <c r="C63" s="286"/>
      <c r="E63" s="286" t="s">
        <v>121</v>
      </c>
      <c r="F63" s="286"/>
      <c r="G63" s="286"/>
    </row>
    <row r="64" spans="1:25" ht="15.75" thickBot="1" x14ac:dyDescent="0.3">
      <c r="A64" s="275" t="s">
        <v>62</v>
      </c>
      <c r="B64" s="276"/>
      <c r="E64" s="275" t="s">
        <v>62</v>
      </c>
      <c r="F64" s="276"/>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4" t="s">
        <v>72</v>
      </c>
      <c r="B68" s="274"/>
      <c r="C68" s="274"/>
      <c r="D68" s="274"/>
      <c r="E68" s="274"/>
      <c r="F68" s="274"/>
      <c r="H68" s="274" t="s">
        <v>280</v>
      </c>
      <c r="I68" s="274"/>
      <c r="J68" s="274"/>
    </row>
    <row r="69" spans="1:25" x14ac:dyDescent="0.25">
      <c r="A69" s="287" t="s">
        <v>367</v>
      </c>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8"/>
    </row>
    <row r="70" spans="1:25" x14ac:dyDescent="0.25">
      <c r="A70" s="307"/>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290"/>
    </row>
    <row r="71" spans="1:25" x14ac:dyDescent="0.25">
      <c r="A71" s="307"/>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290"/>
    </row>
    <row r="72" spans="1:25" x14ac:dyDescent="0.25">
      <c r="A72" s="307"/>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290"/>
    </row>
    <row r="73" spans="1:25" x14ac:dyDescent="0.25">
      <c r="A73" s="307"/>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290"/>
    </row>
    <row r="74" spans="1:25" x14ac:dyDescent="0.25">
      <c r="A74" s="307"/>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290"/>
    </row>
    <row r="75" spans="1:25" x14ac:dyDescent="0.25">
      <c r="A75" s="307"/>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290"/>
    </row>
    <row r="76" spans="1:25" x14ac:dyDescent="0.25">
      <c r="A76" s="307"/>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290"/>
    </row>
    <row r="77" spans="1:25" x14ac:dyDescent="0.25">
      <c r="A77" s="307"/>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290"/>
    </row>
    <row r="78" spans="1:25" x14ac:dyDescent="0.25">
      <c r="A78" s="307"/>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290"/>
    </row>
    <row r="79" spans="1:25" x14ac:dyDescent="0.25">
      <c r="A79" s="307"/>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290"/>
    </row>
    <row r="80" spans="1:25" x14ac:dyDescent="0.25">
      <c r="A80" s="307"/>
      <c r="B80" s="307"/>
      <c r="C80" s="307"/>
      <c r="D80" s="307"/>
      <c r="E80" s="307"/>
      <c r="F80" s="307"/>
      <c r="G80" s="307"/>
      <c r="H80" s="307"/>
      <c r="I80" s="307"/>
      <c r="J80" s="307"/>
      <c r="K80" s="307"/>
      <c r="L80" s="307"/>
      <c r="M80" s="307"/>
      <c r="N80" s="307"/>
      <c r="O80" s="307"/>
      <c r="P80" s="307"/>
      <c r="Q80" s="307"/>
      <c r="R80" s="307"/>
      <c r="S80" s="307"/>
      <c r="T80" s="307"/>
      <c r="U80" s="307"/>
      <c r="V80" s="307"/>
      <c r="W80" s="307"/>
      <c r="X80" s="307"/>
      <c r="Y80" s="290"/>
    </row>
    <row r="81" spans="1:25" x14ac:dyDescent="0.25">
      <c r="A81" s="307"/>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290"/>
    </row>
    <row r="82" spans="1:25" ht="15.75" thickBot="1" x14ac:dyDescent="0.3">
      <c r="A82" s="291"/>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2"/>
    </row>
    <row r="84" spans="1:25" ht="15.75" thickBot="1" x14ac:dyDescent="0.3">
      <c r="A84" s="286" t="s">
        <v>29</v>
      </c>
      <c r="B84" s="286"/>
      <c r="C84" s="286"/>
      <c r="D84" s="286"/>
    </row>
    <row r="85" spans="1:25" x14ac:dyDescent="0.25">
      <c r="A85" s="300" t="s">
        <v>300</v>
      </c>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8"/>
    </row>
    <row r="86" spans="1:25" x14ac:dyDescent="0.25">
      <c r="A86" s="306"/>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290"/>
    </row>
    <row r="87" spans="1:25" x14ac:dyDescent="0.25">
      <c r="A87" s="306"/>
      <c r="B87" s="307"/>
      <c r="C87" s="307"/>
      <c r="D87" s="307"/>
      <c r="E87" s="307"/>
      <c r="F87" s="307"/>
      <c r="G87" s="307"/>
      <c r="H87" s="307"/>
      <c r="I87" s="307"/>
      <c r="J87" s="307"/>
      <c r="K87" s="307"/>
      <c r="L87" s="307"/>
      <c r="M87" s="307"/>
      <c r="N87" s="307"/>
      <c r="O87" s="307"/>
      <c r="P87" s="307"/>
      <c r="Q87" s="307"/>
      <c r="R87" s="307"/>
      <c r="S87" s="307"/>
      <c r="T87" s="307"/>
      <c r="U87" s="307"/>
      <c r="V87" s="307"/>
      <c r="W87" s="307"/>
      <c r="X87" s="307"/>
      <c r="Y87" s="290"/>
    </row>
    <row r="88" spans="1:25" x14ac:dyDescent="0.25">
      <c r="A88" s="306"/>
      <c r="B88" s="307"/>
      <c r="C88" s="307"/>
      <c r="D88" s="307"/>
      <c r="E88" s="307"/>
      <c r="F88" s="307"/>
      <c r="G88" s="307"/>
      <c r="H88" s="307"/>
      <c r="I88" s="307"/>
      <c r="J88" s="307"/>
      <c r="K88" s="307"/>
      <c r="L88" s="307"/>
      <c r="M88" s="307"/>
      <c r="N88" s="307"/>
      <c r="O88" s="307"/>
      <c r="P88" s="307"/>
      <c r="Q88" s="307"/>
      <c r="R88" s="307"/>
      <c r="S88" s="307"/>
      <c r="T88" s="307"/>
      <c r="U88" s="307"/>
      <c r="V88" s="307"/>
      <c r="W88" s="307"/>
      <c r="X88" s="307"/>
      <c r="Y88" s="290"/>
    </row>
    <row r="89" spans="1:25" x14ac:dyDescent="0.25">
      <c r="A89" s="306"/>
      <c r="B89" s="307"/>
      <c r="C89" s="307"/>
      <c r="D89" s="307"/>
      <c r="E89" s="307"/>
      <c r="F89" s="307"/>
      <c r="G89" s="307"/>
      <c r="H89" s="307"/>
      <c r="I89" s="307"/>
      <c r="J89" s="307"/>
      <c r="K89" s="307"/>
      <c r="L89" s="307"/>
      <c r="M89" s="307"/>
      <c r="N89" s="307"/>
      <c r="O89" s="307"/>
      <c r="P89" s="307"/>
      <c r="Q89" s="307"/>
      <c r="R89" s="307"/>
      <c r="S89" s="307"/>
      <c r="T89" s="307"/>
      <c r="U89" s="307"/>
      <c r="V89" s="307"/>
      <c r="W89" s="307"/>
      <c r="X89" s="307"/>
      <c r="Y89" s="290"/>
    </row>
    <row r="90" spans="1:25" x14ac:dyDescent="0.25">
      <c r="A90" s="306"/>
      <c r="B90" s="307"/>
      <c r="C90" s="307"/>
      <c r="D90" s="307"/>
      <c r="E90" s="307"/>
      <c r="F90" s="307"/>
      <c r="G90" s="307"/>
      <c r="H90" s="307"/>
      <c r="I90" s="307"/>
      <c r="J90" s="307"/>
      <c r="K90" s="307"/>
      <c r="L90" s="307"/>
      <c r="M90" s="307"/>
      <c r="N90" s="307"/>
      <c r="O90" s="307"/>
      <c r="P90" s="307"/>
      <c r="Q90" s="307"/>
      <c r="R90" s="307"/>
      <c r="S90" s="307"/>
      <c r="T90" s="307"/>
      <c r="U90" s="307"/>
      <c r="V90" s="307"/>
      <c r="W90" s="307"/>
      <c r="X90" s="307"/>
      <c r="Y90" s="290"/>
    </row>
    <row r="91" spans="1:25" ht="15.75" thickBot="1" x14ac:dyDescent="0.3">
      <c r="A91" s="308"/>
      <c r="B91" s="291"/>
      <c r="C91" s="291"/>
      <c r="D91" s="291"/>
      <c r="E91" s="291"/>
      <c r="F91" s="291"/>
      <c r="G91" s="291"/>
      <c r="H91" s="291"/>
      <c r="I91" s="291"/>
      <c r="J91" s="291"/>
      <c r="K91" s="291"/>
      <c r="L91" s="291"/>
      <c r="M91" s="291"/>
      <c r="N91" s="291"/>
      <c r="O91" s="291"/>
      <c r="P91" s="291"/>
      <c r="Q91" s="291"/>
      <c r="R91" s="291"/>
      <c r="S91" s="291"/>
      <c r="T91" s="291"/>
      <c r="U91" s="291"/>
      <c r="V91" s="291"/>
      <c r="W91" s="291"/>
      <c r="X91" s="291"/>
      <c r="Y91" s="292"/>
    </row>
    <row r="93" spans="1:25" ht="15.75" thickBot="1" x14ac:dyDescent="0.3">
      <c r="A93" s="286" t="s">
        <v>27</v>
      </c>
      <c r="B93" s="286"/>
      <c r="C93" s="286"/>
      <c r="D93" s="286"/>
      <c r="E93" s="286"/>
      <c r="F93" s="286"/>
      <c r="G93" s="286"/>
      <c r="H93" s="286"/>
    </row>
    <row r="94" spans="1:25" ht="15.75" thickBot="1" x14ac:dyDescent="0.3">
      <c r="A94" s="297" t="s">
        <v>301</v>
      </c>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9"/>
    </row>
    <row r="96" spans="1:25" ht="15.75" thickBot="1" x14ac:dyDescent="0.3">
      <c r="A96" s="286" t="s">
        <v>120</v>
      </c>
      <c r="B96" s="286"/>
      <c r="C96" s="286"/>
      <c r="E96" s="286" t="s">
        <v>121</v>
      </c>
      <c r="F96" s="286"/>
      <c r="G96" s="286"/>
    </row>
    <row r="97" spans="1:25" ht="15.75" thickBot="1" x14ac:dyDescent="0.3">
      <c r="A97" s="275" t="s">
        <v>62</v>
      </c>
      <c r="B97" s="276"/>
      <c r="E97" s="275" t="s">
        <v>62</v>
      </c>
      <c r="F97" s="276"/>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4" t="s">
        <v>224</v>
      </c>
      <c r="B101" s="274"/>
      <c r="C101" s="274"/>
      <c r="D101" s="274"/>
      <c r="E101" s="274"/>
      <c r="F101" s="274"/>
      <c r="H101" s="274" t="s">
        <v>281</v>
      </c>
      <c r="I101" s="274"/>
      <c r="J101" s="274"/>
    </row>
    <row r="102" spans="1:25" x14ac:dyDescent="0.25">
      <c r="A102" s="287" t="s">
        <v>370</v>
      </c>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8"/>
    </row>
    <row r="103" spans="1:25" x14ac:dyDescent="0.25">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90"/>
    </row>
    <row r="104" spans="1:25" x14ac:dyDescent="0.25">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90"/>
    </row>
    <row r="105" spans="1:25" x14ac:dyDescent="0.25">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90"/>
    </row>
    <row r="106" spans="1:25" x14ac:dyDescent="0.25">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90"/>
    </row>
    <row r="107" spans="1:25" x14ac:dyDescent="0.25">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90"/>
    </row>
    <row r="108" spans="1:25" x14ac:dyDescent="0.25">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90"/>
    </row>
    <row r="109" spans="1:25" x14ac:dyDescent="0.25">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90"/>
    </row>
    <row r="110" spans="1:25" x14ac:dyDescent="0.25">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90"/>
    </row>
    <row r="111" spans="1:25" x14ac:dyDescent="0.25">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90"/>
    </row>
    <row r="112" spans="1:25" x14ac:dyDescent="0.25">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90"/>
    </row>
    <row r="113" spans="1:25" x14ac:dyDescent="0.25">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90"/>
    </row>
    <row r="114" spans="1:25" x14ac:dyDescent="0.25">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90"/>
    </row>
    <row r="115" spans="1:25" ht="15.75" thickBot="1" x14ac:dyDescent="0.3">
      <c r="A115" s="291"/>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2"/>
    </row>
    <row r="117" spans="1:25" ht="15.75" thickBot="1" x14ac:dyDescent="0.3">
      <c r="A117" s="286" t="s">
        <v>29</v>
      </c>
      <c r="B117" s="286"/>
      <c r="C117" s="286"/>
      <c r="D117" s="286"/>
    </row>
    <row r="118" spans="1:25" x14ac:dyDescent="0.25">
      <c r="A118" s="300" t="s">
        <v>331</v>
      </c>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2"/>
    </row>
    <row r="119" spans="1:25" x14ac:dyDescent="0.25">
      <c r="A119" s="303"/>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294"/>
    </row>
    <row r="120" spans="1:25" x14ac:dyDescent="0.25">
      <c r="A120" s="303"/>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294"/>
    </row>
    <row r="121" spans="1:25" x14ac:dyDescent="0.25">
      <c r="A121" s="303"/>
      <c r="B121" s="304"/>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294"/>
    </row>
    <row r="122" spans="1:25" x14ac:dyDescent="0.25">
      <c r="A122" s="303"/>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294"/>
    </row>
    <row r="123" spans="1:25" x14ac:dyDescent="0.25">
      <c r="A123" s="303"/>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294"/>
    </row>
    <row r="124" spans="1:25" ht="15.75" thickBot="1" x14ac:dyDescent="0.3">
      <c r="A124" s="305"/>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6"/>
    </row>
    <row r="126" spans="1:25" ht="15.75" thickBot="1" x14ac:dyDescent="0.3">
      <c r="A126" s="286" t="s">
        <v>27</v>
      </c>
      <c r="B126" s="286"/>
      <c r="C126" s="286"/>
      <c r="D126" s="286"/>
      <c r="E126" s="286"/>
      <c r="F126" s="286"/>
      <c r="G126" s="286"/>
      <c r="H126" s="286"/>
    </row>
    <row r="127" spans="1:25" ht="15.75" thickBot="1" x14ac:dyDescent="0.3">
      <c r="A127" s="297" t="s">
        <v>279</v>
      </c>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9"/>
    </row>
    <row r="129" spans="1:25" ht="15.75" thickBot="1" x14ac:dyDescent="0.3">
      <c r="A129" s="286" t="s">
        <v>120</v>
      </c>
      <c r="B129" s="286"/>
      <c r="C129" s="286"/>
      <c r="E129" s="286" t="s">
        <v>121</v>
      </c>
      <c r="F129" s="286"/>
      <c r="G129" s="286"/>
    </row>
    <row r="130" spans="1:25" ht="15.75" thickBot="1" x14ac:dyDescent="0.3">
      <c r="A130" s="275" t="s">
        <v>62</v>
      </c>
      <c r="B130" s="276"/>
      <c r="E130" s="275" t="s">
        <v>62</v>
      </c>
      <c r="F130" s="276"/>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4" t="s">
        <v>73</v>
      </c>
      <c r="B134" s="274"/>
      <c r="C134" s="274"/>
      <c r="D134" s="274"/>
      <c r="E134" s="274"/>
      <c r="F134" s="274"/>
      <c r="H134" s="274" t="s">
        <v>360</v>
      </c>
      <c r="I134" s="274"/>
      <c r="J134" s="274"/>
      <c r="N134" s="25"/>
    </row>
    <row r="135" spans="1:25" x14ac:dyDescent="0.25">
      <c r="A135" s="277"/>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9"/>
    </row>
    <row r="136" spans="1:25" x14ac:dyDescent="0.25">
      <c r="A136" s="280"/>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2"/>
    </row>
    <row r="137" spans="1:25" x14ac:dyDescent="0.25">
      <c r="A137" s="280"/>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2"/>
    </row>
    <row r="138" spans="1:25" x14ac:dyDescent="0.25">
      <c r="A138" s="280"/>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2"/>
    </row>
    <row r="139" spans="1:25" x14ac:dyDescent="0.25">
      <c r="A139" s="280"/>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2"/>
    </row>
    <row r="140" spans="1:25" x14ac:dyDescent="0.25">
      <c r="A140" s="280"/>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2"/>
    </row>
    <row r="141" spans="1:25" x14ac:dyDescent="0.25">
      <c r="A141" s="280"/>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2"/>
    </row>
    <row r="142" spans="1:25" x14ac:dyDescent="0.25">
      <c r="A142" s="280"/>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2"/>
    </row>
    <row r="143" spans="1:25" x14ac:dyDescent="0.25">
      <c r="A143" s="280"/>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2"/>
    </row>
    <row r="144" spans="1:25" x14ac:dyDescent="0.25">
      <c r="A144" s="280"/>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2"/>
    </row>
    <row r="145" spans="1:25" x14ac:dyDescent="0.25">
      <c r="A145" s="280"/>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2"/>
    </row>
    <row r="146" spans="1:25" x14ac:dyDescent="0.25">
      <c r="A146" s="280"/>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2"/>
    </row>
    <row r="147" spans="1:25" x14ac:dyDescent="0.25">
      <c r="A147" s="280"/>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2"/>
    </row>
    <row r="148" spans="1:25" ht="15.75" thickBot="1" x14ac:dyDescent="0.3">
      <c r="A148" s="283"/>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5"/>
    </row>
    <row r="150" spans="1:25" ht="15.75" thickBot="1" x14ac:dyDescent="0.3">
      <c r="A150" s="286" t="s">
        <v>29</v>
      </c>
      <c r="B150" s="286"/>
      <c r="C150" s="286"/>
      <c r="D150" s="286"/>
    </row>
    <row r="151" spans="1:25" x14ac:dyDescent="0.25">
      <c r="A151" s="277"/>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9"/>
    </row>
    <row r="152" spans="1:25" x14ac:dyDescent="0.25">
      <c r="A152" s="280"/>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2"/>
    </row>
    <row r="153" spans="1:25" x14ac:dyDescent="0.25">
      <c r="A153" s="280"/>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2"/>
    </row>
    <row r="154" spans="1:25" x14ac:dyDescent="0.25">
      <c r="A154" s="280"/>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2"/>
    </row>
    <row r="155" spans="1:25" x14ac:dyDescent="0.25">
      <c r="A155" s="280"/>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2"/>
    </row>
    <row r="156" spans="1:25" x14ac:dyDescent="0.25">
      <c r="A156" s="280"/>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2"/>
    </row>
    <row r="157" spans="1:25" ht="15.75" thickBot="1" x14ac:dyDescent="0.3">
      <c r="A157" s="283"/>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5"/>
    </row>
    <row r="159" spans="1:25" ht="15.75" thickBot="1" x14ac:dyDescent="0.3">
      <c r="A159" s="286" t="s">
        <v>27</v>
      </c>
      <c r="B159" s="286"/>
      <c r="C159" s="286"/>
      <c r="D159" s="286"/>
      <c r="E159" s="286"/>
      <c r="F159" s="286"/>
      <c r="G159" s="286"/>
      <c r="H159" s="286"/>
    </row>
    <row r="160" spans="1:25" ht="15.75" thickBot="1" x14ac:dyDescent="0.3">
      <c r="A160" s="297"/>
      <c r="B160" s="298"/>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9"/>
    </row>
    <row r="162" spans="1:25" ht="15.75" thickBot="1" x14ac:dyDescent="0.3">
      <c r="A162" s="286" t="s">
        <v>120</v>
      </c>
      <c r="B162" s="286"/>
      <c r="C162" s="286"/>
      <c r="E162" s="286" t="s">
        <v>121</v>
      </c>
      <c r="F162" s="286"/>
      <c r="G162" s="286"/>
    </row>
    <row r="163" spans="1:25" ht="15.75" thickBot="1" x14ac:dyDescent="0.3">
      <c r="A163" s="275"/>
      <c r="B163" s="276"/>
      <c r="E163" s="275"/>
      <c r="F163" s="276"/>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4" t="s">
        <v>74</v>
      </c>
      <c r="B167" s="274"/>
      <c r="C167" s="274"/>
      <c r="D167" s="274"/>
      <c r="E167" s="274"/>
      <c r="F167" s="274"/>
      <c r="H167" s="274" t="s">
        <v>283</v>
      </c>
      <c r="I167" s="274"/>
      <c r="J167" s="274"/>
    </row>
    <row r="168" spans="1:25" x14ac:dyDescent="0.25">
      <c r="A168" s="287" t="s">
        <v>341</v>
      </c>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2"/>
    </row>
    <row r="169" spans="1:25"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4"/>
    </row>
    <row r="170" spans="1:25"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4"/>
    </row>
    <row r="171" spans="1:25"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4"/>
    </row>
    <row r="172" spans="1:25"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4"/>
    </row>
    <row r="173" spans="1:25"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4"/>
    </row>
    <row r="174" spans="1:25"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4"/>
    </row>
    <row r="175" spans="1:25"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4"/>
    </row>
    <row r="176" spans="1:25"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4"/>
    </row>
    <row r="177" spans="1:25"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4"/>
    </row>
    <row r="178" spans="1:25"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4"/>
    </row>
    <row r="179" spans="1:25"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4"/>
    </row>
    <row r="180" spans="1:25"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4"/>
    </row>
    <row r="181" spans="1:25" ht="15.75" thickBot="1" x14ac:dyDescent="0.3">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6"/>
    </row>
    <row r="183" spans="1:25" ht="15.75" thickBot="1" x14ac:dyDescent="0.3">
      <c r="A183" s="286" t="s">
        <v>29</v>
      </c>
      <c r="B183" s="286"/>
      <c r="C183" s="286"/>
      <c r="D183" s="286"/>
    </row>
    <row r="184" spans="1:25" x14ac:dyDescent="0.25">
      <c r="A184" s="309" t="s">
        <v>302</v>
      </c>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2"/>
    </row>
    <row r="185" spans="1:25" x14ac:dyDescent="0.25">
      <c r="A185" s="303"/>
      <c r="B185" s="304"/>
      <c r="C185" s="304"/>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294"/>
    </row>
    <row r="186" spans="1:25" x14ac:dyDescent="0.25">
      <c r="A186" s="303"/>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294"/>
    </row>
    <row r="187" spans="1:25" x14ac:dyDescent="0.25">
      <c r="A187" s="303"/>
      <c r="B187" s="304"/>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294"/>
    </row>
    <row r="188" spans="1:25" x14ac:dyDescent="0.25">
      <c r="A188" s="303"/>
      <c r="B188" s="304"/>
      <c r="C188" s="304"/>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294"/>
    </row>
    <row r="189" spans="1:25" x14ac:dyDescent="0.25">
      <c r="A189" s="303"/>
      <c r="B189" s="304"/>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294"/>
    </row>
    <row r="190" spans="1:25" ht="15.75" thickBot="1" x14ac:dyDescent="0.3">
      <c r="A190" s="30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6"/>
    </row>
    <row r="192" spans="1:25" ht="15.75" thickBot="1" x14ac:dyDescent="0.3">
      <c r="A192" s="286" t="s">
        <v>27</v>
      </c>
      <c r="B192" s="286"/>
      <c r="C192" s="286"/>
      <c r="D192" s="286"/>
      <c r="E192" s="286"/>
      <c r="F192" s="286"/>
      <c r="G192" s="286"/>
      <c r="H192" s="286"/>
    </row>
    <row r="193" spans="1:25" ht="15.75" thickBot="1" x14ac:dyDescent="0.3">
      <c r="A193" s="297" t="s">
        <v>303</v>
      </c>
      <c r="B193" s="298"/>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9"/>
    </row>
    <row r="195" spans="1:25" ht="15.75" thickBot="1" x14ac:dyDescent="0.3">
      <c r="A195" s="286" t="s">
        <v>120</v>
      </c>
      <c r="B195" s="286"/>
      <c r="C195" s="286"/>
      <c r="E195" s="286" t="s">
        <v>121</v>
      </c>
      <c r="F195" s="286"/>
      <c r="G195" s="286"/>
    </row>
    <row r="196" spans="1:25" ht="15.75" thickBot="1" x14ac:dyDescent="0.3">
      <c r="A196" s="275" t="s">
        <v>62</v>
      </c>
      <c r="B196" s="276"/>
      <c r="E196" s="275" t="s">
        <v>62</v>
      </c>
      <c r="F196" s="276"/>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4" t="s">
        <v>75</v>
      </c>
      <c r="B200" s="274"/>
      <c r="C200" s="274"/>
      <c r="D200" s="274"/>
      <c r="E200" s="274"/>
      <c r="F200" s="274"/>
      <c r="H200" s="274" t="s">
        <v>284</v>
      </c>
      <c r="I200" s="274"/>
      <c r="J200" s="274"/>
    </row>
    <row r="201" spans="1:25" x14ac:dyDescent="0.25">
      <c r="A201" s="301" t="s">
        <v>304</v>
      </c>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2"/>
    </row>
    <row r="202" spans="1:25"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4"/>
    </row>
    <row r="203" spans="1:25"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4"/>
    </row>
    <row r="204" spans="1:25"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4"/>
    </row>
    <row r="205" spans="1:25"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4"/>
    </row>
    <row r="206" spans="1:25"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4"/>
    </row>
    <row r="207" spans="1:25"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4"/>
    </row>
    <row r="208" spans="1:25"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4"/>
    </row>
    <row r="209" spans="1:25"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4"/>
    </row>
    <row r="210" spans="1:25"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4"/>
    </row>
    <row r="211" spans="1:25"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4"/>
    </row>
    <row r="212" spans="1:25"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4"/>
    </row>
    <row r="213" spans="1:25"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4"/>
    </row>
    <row r="214" spans="1:25" ht="15.75" thickBot="1" x14ac:dyDescent="0.3">
      <c r="A214" s="295"/>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6"/>
    </row>
    <row r="215" spans="1:25" x14ac:dyDescent="0.25">
      <c r="M215" s="25"/>
    </row>
    <row r="216" spans="1:25" x14ac:dyDescent="0.25">
      <c r="A216" s="286" t="s">
        <v>29</v>
      </c>
      <c r="B216" s="286"/>
      <c r="C216" s="286"/>
      <c r="D216" s="286"/>
    </row>
    <row r="217" spans="1:25" x14ac:dyDescent="0.25">
      <c r="A217" s="289" t="s">
        <v>305</v>
      </c>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90"/>
    </row>
    <row r="218" spans="1:25" x14ac:dyDescent="0.25">
      <c r="A218" s="289"/>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90"/>
    </row>
    <row r="219" spans="1:25" x14ac:dyDescent="0.25">
      <c r="A219" s="289"/>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90"/>
    </row>
    <row r="220" spans="1:25" x14ac:dyDescent="0.25">
      <c r="A220" s="289"/>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90"/>
    </row>
    <row r="221" spans="1:25" x14ac:dyDescent="0.25">
      <c r="A221" s="289"/>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90"/>
    </row>
    <row r="222" spans="1:25" x14ac:dyDescent="0.25">
      <c r="A222" s="289"/>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90"/>
    </row>
    <row r="223" spans="1:25" ht="15.75" thickBot="1" x14ac:dyDescent="0.3">
      <c r="A223" s="291"/>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2"/>
    </row>
    <row r="225" spans="1:25" ht="15.75" thickBot="1" x14ac:dyDescent="0.3">
      <c r="A225" s="286" t="s">
        <v>27</v>
      </c>
      <c r="B225" s="286"/>
      <c r="C225" s="286"/>
      <c r="D225" s="286"/>
      <c r="E225" s="286"/>
      <c r="F225" s="286"/>
      <c r="G225" s="286"/>
      <c r="H225" s="286"/>
    </row>
    <row r="226" spans="1:25" ht="15.75" thickBot="1" x14ac:dyDescent="0.3">
      <c r="A226" s="297" t="s">
        <v>306</v>
      </c>
      <c r="B226" s="298"/>
      <c r="C226" s="298"/>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9"/>
    </row>
    <row r="228" spans="1:25" ht="15.75" thickBot="1" x14ac:dyDescent="0.3">
      <c r="A228" s="286" t="s">
        <v>120</v>
      </c>
      <c r="B228" s="286"/>
      <c r="C228" s="286"/>
      <c r="E228" s="286" t="s">
        <v>121</v>
      </c>
      <c r="F228" s="286"/>
      <c r="G228" s="286"/>
    </row>
    <row r="229" spans="1:25" ht="15.75" thickBot="1" x14ac:dyDescent="0.3">
      <c r="A229" s="275" t="s">
        <v>64</v>
      </c>
      <c r="B229" s="276"/>
      <c r="E229" s="275" t="s">
        <v>64</v>
      </c>
      <c r="F229" s="276"/>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4" t="s">
        <v>76</v>
      </c>
      <c r="B233" s="274"/>
      <c r="C233" s="274"/>
      <c r="D233" s="274"/>
      <c r="E233" s="274"/>
      <c r="F233" s="274"/>
      <c r="H233" s="274" t="s">
        <v>285</v>
      </c>
      <c r="I233" s="274"/>
      <c r="J233" s="274"/>
    </row>
    <row r="234" spans="1:25" x14ac:dyDescent="0.25">
      <c r="A234" s="287" t="s">
        <v>307</v>
      </c>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8"/>
    </row>
    <row r="235" spans="1:25" x14ac:dyDescent="0.25">
      <c r="A235" s="289"/>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90"/>
    </row>
    <row r="236" spans="1:25" x14ac:dyDescent="0.25">
      <c r="A236" s="289"/>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90"/>
    </row>
    <row r="237" spans="1:25" x14ac:dyDescent="0.25">
      <c r="A237" s="289"/>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90"/>
    </row>
    <row r="238" spans="1:25" x14ac:dyDescent="0.25">
      <c r="A238" s="289"/>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90"/>
    </row>
    <row r="239" spans="1:25" x14ac:dyDescent="0.25">
      <c r="A239" s="289"/>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90"/>
    </row>
    <row r="240" spans="1:25" x14ac:dyDescent="0.25">
      <c r="A240" s="289"/>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90"/>
    </row>
    <row r="241" spans="1:25" x14ac:dyDescent="0.25">
      <c r="A241" s="289"/>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90"/>
    </row>
    <row r="242" spans="1:25" x14ac:dyDescent="0.25">
      <c r="A242" s="289"/>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90"/>
    </row>
    <row r="243" spans="1:25" x14ac:dyDescent="0.25">
      <c r="A243" s="289"/>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90"/>
    </row>
    <row r="244" spans="1:25" x14ac:dyDescent="0.25">
      <c r="A244" s="289"/>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90"/>
    </row>
    <row r="245" spans="1:25" x14ac:dyDescent="0.25">
      <c r="A245" s="289"/>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90"/>
    </row>
    <row r="246" spans="1:25" x14ac:dyDescent="0.25">
      <c r="A246" s="289"/>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90"/>
    </row>
    <row r="247" spans="1:25" ht="15.75" thickBot="1" x14ac:dyDescent="0.3">
      <c r="A247" s="291"/>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2"/>
    </row>
    <row r="249" spans="1:25" x14ac:dyDescent="0.25">
      <c r="A249" s="286" t="s">
        <v>29</v>
      </c>
      <c r="B249" s="286"/>
      <c r="C249" s="286"/>
      <c r="D249" s="286"/>
    </row>
    <row r="250" spans="1:25" x14ac:dyDescent="0.25">
      <c r="A250" s="289" t="s">
        <v>332</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90"/>
    </row>
    <row r="251" spans="1:25" x14ac:dyDescent="0.25">
      <c r="A251" s="289"/>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90"/>
    </row>
    <row r="252" spans="1:25" x14ac:dyDescent="0.25">
      <c r="A252" s="289"/>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90"/>
    </row>
    <row r="253" spans="1:25" x14ac:dyDescent="0.25">
      <c r="A253" s="289"/>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90"/>
    </row>
    <row r="254" spans="1:25" x14ac:dyDescent="0.25">
      <c r="A254" s="289"/>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90"/>
    </row>
    <row r="255" spans="1:25" x14ac:dyDescent="0.25">
      <c r="A255" s="289"/>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90"/>
    </row>
    <row r="256" spans="1:25" ht="15.75" thickBot="1" x14ac:dyDescent="0.3">
      <c r="A256" s="291"/>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2"/>
    </row>
    <row r="258" spans="1:25" ht="15.75" thickBot="1" x14ac:dyDescent="0.3">
      <c r="A258" s="286" t="s">
        <v>27</v>
      </c>
      <c r="B258" s="286"/>
      <c r="C258" s="286"/>
      <c r="D258" s="286"/>
      <c r="E258" s="286"/>
      <c r="F258" s="286"/>
      <c r="G258" s="286"/>
      <c r="H258" s="286"/>
    </row>
    <row r="259" spans="1:25" ht="15.75" thickBot="1" x14ac:dyDescent="0.3">
      <c r="A259" s="297" t="s">
        <v>308</v>
      </c>
      <c r="B259" s="298"/>
      <c r="C259" s="298"/>
      <c r="D259" s="298"/>
      <c r="E259" s="298"/>
      <c r="F259" s="298"/>
      <c r="G259" s="298"/>
      <c r="H259" s="298"/>
      <c r="I259" s="298"/>
      <c r="J259" s="298"/>
      <c r="K259" s="298"/>
      <c r="L259" s="298"/>
      <c r="M259" s="298"/>
      <c r="N259" s="298"/>
      <c r="O259" s="298"/>
      <c r="P259" s="298"/>
      <c r="Q259" s="298"/>
      <c r="R259" s="298"/>
      <c r="S259" s="298"/>
      <c r="T259" s="298"/>
      <c r="U259" s="298"/>
      <c r="V259" s="298"/>
      <c r="W259" s="298"/>
      <c r="X259" s="298"/>
      <c r="Y259" s="299"/>
    </row>
    <row r="261" spans="1:25" ht="15.75" thickBot="1" x14ac:dyDescent="0.3">
      <c r="A261" s="286" t="s">
        <v>120</v>
      </c>
      <c r="B261" s="286"/>
      <c r="C261" s="286"/>
      <c r="E261" s="286" t="s">
        <v>121</v>
      </c>
      <c r="F261" s="286"/>
      <c r="G261" s="286"/>
    </row>
    <row r="262" spans="1:25" ht="15.75" thickBot="1" x14ac:dyDescent="0.3">
      <c r="A262" s="275" t="s">
        <v>62</v>
      </c>
      <c r="B262" s="276"/>
      <c r="E262" s="275" t="s">
        <v>63</v>
      </c>
      <c r="F262" s="276"/>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4" t="s">
        <v>77</v>
      </c>
      <c r="B266" s="274"/>
      <c r="C266" s="274"/>
      <c r="D266" s="274"/>
      <c r="E266" s="274"/>
      <c r="F266" s="274"/>
      <c r="H266" s="274" t="s">
        <v>286</v>
      </c>
      <c r="I266" s="274"/>
      <c r="J266" s="274"/>
    </row>
    <row r="267" spans="1:25" x14ac:dyDescent="0.25">
      <c r="A267" s="287" t="s">
        <v>342</v>
      </c>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8"/>
    </row>
    <row r="268" spans="1:25" x14ac:dyDescent="0.25">
      <c r="A268" s="289"/>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90"/>
    </row>
    <row r="269" spans="1:25" x14ac:dyDescent="0.25">
      <c r="A269" s="289"/>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90"/>
    </row>
    <row r="270" spans="1:25" x14ac:dyDescent="0.25">
      <c r="A270" s="289"/>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90"/>
    </row>
    <row r="271" spans="1:25" x14ac:dyDescent="0.25">
      <c r="A271" s="289"/>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90"/>
    </row>
    <row r="272" spans="1:25" x14ac:dyDescent="0.25">
      <c r="A272" s="289"/>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90"/>
    </row>
    <row r="273" spans="1:25" x14ac:dyDescent="0.25">
      <c r="A273" s="289"/>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90"/>
    </row>
    <row r="274" spans="1:25" x14ac:dyDescent="0.25">
      <c r="A274" s="289"/>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90"/>
    </row>
    <row r="275" spans="1:25" x14ac:dyDescent="0.25">
      <c r="A275" s="289"/>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90"/>
    </row>
    <row r="276" spans="1:25" x14ac:dyDescent="0.25">
      <c r="A276" s="289"/>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90"/>
    </row>
    <row r="277" spans="1:25" x14ac:dyDescent="0.25">
      <c r="A277" s="289"/>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90"/>
    </row>
    <row r="278" spans="1:25" x14ac:dyDescent="0.25">
      <c r="A278" s="289"/>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90"/>
    </row>
    <row r="279" spans="1:25" x14ac:dyDescent="0.25">
      <c r="A279" s="289"/>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90"/>
    </row>
    <row r="280" spans="1:25" ht="15.75" thickBot="1" x14ac:dyDescent="0.3">
      <c r="A280" s="291"/>
      <c r="B280" s="291"/>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2"/>
    </row>
    <row r="282" spans="1:25" ht="15.75" thickBot="1" x14ac:dyDescent="0.3">
      <c r="A282" s="286" t="s">
        <v>29</v>
      </c>
      <c r="B282" s="286"/>
      <c r="C282" s="286"/>
      <c r="D282" s="286"/>
    </row>
    <row r="283" spans="1:25" x14ac:dyDescent="0.25">
      <c r="A283" s="277" t="s">
        <v>287</v>
      </c>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9"/>
    </row>
    <row r="284" spans="1:25" x14ac:dyDescent="0.25">
      <c r="A284" s="280"/>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2"/>
    </row>
    <row r="285" spans="1:25" x14ac:dyDescent="0.25">
      <c r="A285" s="280"/>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2"/>
    </row>
    <row r="286" spans="1:25" x14ac:dyDescent="0.25">
      <c r="A286" s="280"/>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2"/>
    </row>
    <row r="287" spans="1:25" x14ac:dyDescent="0.25">
      <c r="A287" s="280"/>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2"/>
    </row>
    <row r="288" spans="1:25" x14ac:dyDescent="0.25">
      <c r="A288" s="280"/>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2"/>
    </row>
    <row r="289" spans="1:25" ht="15.75" thickBot="1" x14ac:dyDescent="0.3">
      <c r="A289" s="283"/>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5"/>
    </row>
    <row r="291" spans="1:25" ht="15.75" thickBot="1" x14ac:dyDescent="0.3">
      <c r="A291" s="286" t="s">
        <v>27</v>
      </c>
      <c r="B291" s="286"/>
      <c r="C291" s="286"/>
      <c r="D291" s="286"/>
      <c r="E291" s="286"/>
      <c r="F291" s="286"/>
      <c r="G291" s="286"/>
      <c r="H291" s="286"/>
    </row>
    <row r="292" spans="1:25" ht="15.75" thickBot="1" x14ac:dyDescent="0.3">
      <c r="A292" s="297" t="s">
        <v>309</v>
      </c>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9"/>
    </row>
    <row r="294" spans="1:25" ht="15.75" thickBot="1" x14ac:dyDescent="0.3">
      <c r="A294" s="286" t="s">
        <v>120</v>
      </c>
      <c r="B294" s="286"/>
      <c r="C294" s="286"/>
      <c r="E294" s="286" t="s">
        <v>121</v>
      </c>
      <c r="F294" s="286"/>
      <c r="G294" s="286"/>
    </row>
    <row r="295" spans="1:25" ht="15.75" thickBot="1" x14ac:dyDescent="0.3">
      <c r="A295" s="275" t="s">
        <v>62</v>
      </c>
      <c r="B295" s="276"/>
      <c r="E295" s="275" t="s">
        <v>65</v>
      </c>
      <c r="F295" s="276"/>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4" t="s">
        <v>78</v>
      </c>
      <c r="B299" s="274"/>
      <c r="C299" s="274"/>
      <c r="D299" s="274"/>
      <c r="E299" s="274"/>
      <c r="F299" s="274"/>
      <c r="H299" s="274" t="s">
        <v>288</v>
      </c>
      <c r="I299" s="274"/>
      <c r="J299" s="274"/>
    </row>
    <row r="300" spans="1:25" x14ac:dyDescent="0.25">
      <c r="A300" s="287" t="s">
        <v>366</v>
      </c>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8"/>
    </row>
    <row r="301" spans="1:25" x14ac:dyDescent="0.25">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90"/>
    </row>
    <row r="302" spans="1:25" x14ac:dyDescent="0.25">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90"/>
    </row>
    <row r="303" spans="1:25" x14ac:dyDescent="0.25">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90"/>
    </row>
    <row r="304" spans="1:25" x14ac:dyDescent="0.25">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90"/>
    </row>
    <row r="305" spans="1:25" x14ac:dyDescent="0.25">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90"/>
    </row>
    <row r="306" spans="1:25" x14ac:dyDescent="0.25">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90"/>
    </row>
    <row r="307" spans="1:25" x14ac:dyDescent="0.25">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90"/>
    </row>
    <row r="308" spans="1:25" x14ac:dyDescent="0.25">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90"/>
    </row>
    <row r="309" spans="1:25" x14ac:dyDescent="0.25">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90"/>
    </row>
    <row r="310" spans="1:25" x14ac:dyDescent="0.25">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90"/>
    </row>
    <row r="311" spans="1:25" x14ac:dyDescent="0.25">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90"/>
    </row>
    <row r="312" spans="1:25" x14ac:dyDescent="0.25">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90"/>
    </row>
    <row r="313" spans="1:25" ht="15.75" thickBot="1" x14ac:dyDescent="0.3">
      <c r="A313" s="291"/>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2"/>
    </row>
    <row r="315" spans="1:25" x14ac:dyDescent="0.25">
      <c r="A315" s="286" t="s">
        <v>29</v>
      </c>
      <c r="B315" s="286"/>
      <c r="C315" s="286"/>
      <c r="D315" s="286"/>
    </row>
    <row r="316" spans="1:25" x14ac:dyDescent="0.25">
      <c r="A316" s="293" t="s">
        <v>310</v>
      </c>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4"/>
    </row>
    <row r="317" spans="1:25"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4"/>
    </row>
    <row r="318" spans="1:25"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4"/>
    </row>
    <row r="319" spans="1:25"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4"/>
    </row>
    <row r="320" spans="1:25"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4"/>
    </row>
    <row r="321" spans="1:25"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4"/>
    </row>
    <row r="322" spans="1:25" ht="15.75" thickBot="1" x14ac:dyDescent="0.3">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6"/>
    </row>
    <row r="324" spans="1:25" ht="15.75" thickBot="1" x14ac:dyDescent="0.3">
      <c r="A324" s="286" t="s">
        <v>27</v>
      </c>
      <c r="B324" s="286"/>
      <c r="C324" s="286"/>
      <c r="D324" s="286"/>
      <c r="E324" s="286"/>
      <c r="F324" s="286"/>
      <c r="G324" s="286"/>
      <c r="H324" s="286"/>
    </row>
    <row r="325" spans="1:25" ht="15.75" thickBot="1" x14ac:dyDescent="0.3">
      <c r="A325" s="297" t="s">
        <v>311</v>
      </c>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9"/>
    </row>
    <row r="327" spans="1:25" ht="15.75" thickBot="1" x14ac:dyDescent="0.3">
      <c r="A327" s="286" t="s">
        <v>120</v>
      </c>
      <c r="B327" s="286"/>
      <c r="C327" s="286"/>
      <c r="E327" s="286" t="s">
        <v>121</v>
      </c>
      <c r="F327" s="286"/>
      <c r="G327" s="286"/>
    </row>
    <row r="328" spans="1:25" ht="15.75" thickBot="1" x14ac:dyDescent="0.3">
      <c r="A328" s="275" t="s">
        <v>62</v>
      </c>
      <c r="B328" s="276"/>
      <c r="E328" s="275" t="s">
        <v>65</v>
      </c>
      <c r="F328" s="276"/>
    </row>
    <row r="330" spans="1:25" s="12" customFormat="1" x14ac:dyDescent="0.25"/>
    <row r="332" spans="1:25" ht="19.5" thickBot="1" x14ac:dyDescent="0.35">
      <c r="A332" s="274" t="s">
        <v>79</v>
      </c>
      <c r="B332" s="274"/>
      <c r="C332" s="274"/>
      <c r="D332" s="274"/>
      <c r="E332" s="274"/>
      <c r="F332" s="274"/>
      <c r="H332" s="274" t="s">
        <v>360</v>
      </c>
      <c r="I332" s="274"/>
      <c r="J332" s="274"/>
    </row>
    <row r="333" spans="1:25" x14ac:dyDescent="0.25">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8"/>
    </row>
    <row r="334" spans="1:25" x14ac:dyDescent="0.25">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90"/>
    </row>
    <row r="335" spans="1:25" x14ac:dyDescent="0.25">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90"/>
    </row>
    <row r="336" spans="1:25" x14ac:dyDescent="0.25">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90"/>
    </row>
    <row r="337" spans="1:25" x14ac:dyDescent="0.25">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90"/>
    </row>
    <row r="338" spans="1:25" x14ac:dyDescent="0.25">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90"/>
    </row>
    <row r="339" spans="1:25" x14ac:dyDescent="0.25">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90"/>
    </row>
    <row r="340" spans="1:25" x14ac:dyDescent="0.25">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90"/>
    </row>
    <row r="341" spans="1:25" x14ac:dyDescent="0.25">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90"/>
    </row>
    <row r="342" spans="1:25" x14ac:dyDescent="0.25">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90"/>
    </row>
    <row r="343" spans="1:25" x14ac:dyDescent="0.25">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90"/>
    </row>
    <row r="344" spans="1:25" x14ac:dyDescent="0.25">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90"/>
    </row>
    <row r="345" spans="1:25" x14ac:dyDescent="0.25">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90"/>
    </row>
    <row r="346" spans="1:25" ht="15.75" thickBot="1" x14ac:dyDescent="0.3">
      <c r="A346" s="291"/>
      <c r="B346" s="291"/>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292"/>
    </row>
    <row r="348" spans="1:25" ht="15.75" thickBot="1" x14ac:dyDescent="0.3">
      <c r="A348" s="286" t="s">
        <v>29</v>
      </c>
      <c r="B348" s="286"/>
      <c r="C348" s="286"/>
      <c r="D348" s="286"/>
    </row>
    <row r="349" spans="1:25" x14ac:dyDescent="0.25">
      <c r="A349" s="300"/>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8"/>
    </row>
    <row r="350" spans="1:25" x14ac:dyDescent="0.25">
      <c r="A350" s="306"/>
      <c r="B350" s="307"/>
      <c r="C350" s="307"/>
      <c r="D350" s="307"/>
      <c r="E350" s="307"/>
      <c r="F350" s="307"/>
      <c r="G350" s="307"/>
      <c r="H350" s="307"/>
      <c r="I350" s="307"/>
      <c r="J350" s="307"/>
      <c r="K350" s="307"/>
      <c r="L350" s="307"/>
      <c r="M350" s="307"/>
      <c r="N350" s="307"/>
      <c r="O350" s="307"/>
      <c r="P350" s="307"/>
      <c r="Q350" s="307"/>
      <c r="R350" s="307"/>
      <c r="S350" s="307"/>
      <c r="T350" s="307"/>
      <c r="U350" s="307"/>
      <c r="V350" s="307"/>
      <c r="W350" s="307"/>
      <c r="X350" s="307"/>
      <c r="Y350" s="290"/>
    </row>
    <row r="351" spans="1:25" x14ac:dyDescent="0.25">
      <c r="A351" s="306"/>
      <c r="B351" s="307"/>
      <c r="C351" s="307"/>
      <c r="D351" s="307"/>
      <c r="E351" s="307"/>
      <c r="F351" s="307"/>
      <c r="G351" s="307"/>
      <c r="H351" s="307"/>
      <c r="I351" s="307"/>
      <c r="J351" s="307"/>
      <c r="K351" s="307"/>
      <c r="L351" s="307"/>
      <c r="M351" s="307"/>
      <c r="N351" s="307"/>
      <c r="O351" s="307"/>
      <c r="P351" s="307"/>
      <c r="Q351" s="307"/>
      <c r="R351" s="307"/>
      <c r="S351" s="307"/>
      <c r="T351" s="307"/>
      <c r="U351" s="307"/>
      <c r="V351" s="307"/>
      <c r="W351" s="307"/>
      <c r="X351" s="307"/>
      <c r="Y351" s="290"/>
    </row>
    <row r="352" spans="1:25" x14ac:dyDescent="0.25">
      <c r="A352" s="306"/>
      <c r="B352" s="307"/>
      <c r="C352" s="307"/>
      <c r="D352" s="307"/>
      <c r="E352" s="307"/>
      <c r="F352" s="307"/>
      <c r="G352" s="307"/>
      <c r="H352" s="307"/>
      <c r="I352" s="307"/>
      <c r="J352" s="307"/>
      <c r="K352" s="307"/>
      <c r="L352" s="307"/>
      <c r="M352" s="307"/>
      <c r="N352" s="307"/>
      <c r="O352" s="307"/>
      <c r="P352" s="307"/>
      <c r="Q352" s="307"/>
      <c r="R352" s="307"/>
      <c r="S352" s="307"/>
      <c r="T352" s="307"/>
      <c r="U352" s="307"/>
      <c r="V352" s="307"/>
      <c r="W352" s="307"/>
      <c r="X352" s="307"/>
      <c r="Y352" s="290"/>
    </row>
    <row r="353" spans="1:25" x14ac:dyDescent="0.25">
      <c r="A353" s="306"/>
      <c r="B353" s="307"/>
      <c r="C353" s="307"/>
      <c r="D353" s="307"/>
      <c r="E353" s="307"/>
      <c r="F353" s="307"/>
      <c r="G353" s="307"/>
      <c r="H353" s="307"/>
      <c r="I353" s="307"/>
      <c r="J353" s="307"/>
      <c r="K353" s="307"/>
      <c r="L353" s="307"/>
      <c r="M353" s="307"/>
      <c r="N353" s="307"/>
      <c r="O353" s="307"/>
      <c r="P353" s="307"/>
      <c r="Q353" s="307"/>
      <c r="R353" s="307"/>
      <c r="S353" s="307"/>
      <c r="T353" s="307"/>
      <c r="U353" s="307"/>
      <c r="V353" s="307"/>
      <c r="W353" s="307"/>
      <c r="X353" s="307"/>
      <c r="Y353" s="290"/>
    </row>
    <row r="354" spans="1:25" x14ac:dyDescent="0.25">
      <c r="A354" s="306"/>
      <c r="B354" s="307"/>
      <c r="C354" s="307"/>
      <c r="D354" s="307"/>
      <c r="E354" s="307"/>
      <c r="F354" s="307"/>
      <c r="G354" s="307"/>
      <c r="H354" s="307"/>
      <c r="I354" s="307"/>
      <c r="J354" s="307"/>
      <c r="K354" s="307"/>
      <c r="L354" s="307"/>
      <c r="M354" s="307"/>
      <c r="N354" s="307"/>
      <c r="O354" s="307"/>
      <c r="P354" s="307"/>
      <c r="Q354" s="307"/>
      <c r="R354" s="307"/>
      <c r="S354" s="307"/>
      <c r="T354" s="307"/>
      <c r="U354" s="307"/>
      <c r="V354" s="307"/>
      <c r="W354" s="307"/>
      <c r="X354" s="307"/>
      <c r="Y354" s="290"/>
    </row>
    <row r="355" spans="1:25" ht="15.75" thickBot="1" x14ac:dyDescent="0.3">
      <c r="A355" s="308"/>
      <c r="B355" s="291"/>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292"/>
    </row>
    <row r="357" spans="1:25" ht="15.75" thickBot="1" x14ac:dyDescent="0.3">
      <c r="A357" s="286" t="s">
        <v>27</v>
      </c>
      <c r="B357" s="286"/>
      <c r="C357" s="286"/>
      <c r="D357" s="286"/>
      <c r="E357" s="286"/>
      <c r="F357" s="286"/>
      <c r="G357" s="286"/>
      <c r="H357" s="286"/>
    </row>
    <row r="358" spans="1:25" ht="15.75" thickBot="1" x14ac:dyDescent="0.3">
      <c r="A358" s="297"/>
      <c r="B358" s="298"/>
      <c r="C358" s="298"/>
      <c r="D358" s="298"/>
      <c r="E358" s="298"/>
      <c r="F358" s="298"/>
      <c r="G358" s="298"/>
      <c r="H358" s="298"/>
      <c r="I358" s="298"/>
      <c r="J358" s="298"/>
      <c r="K358" s="298"/>
      <c r="L358" s="298"/>
      <c r="M358" s="298"/>
      <c r="N358" s="298"/>
      <c r="O358" s="298"/>
      <c r="P358" s="298"/>
      <c r="Q358" s="298"/>
      <c r="R358" s="298"/>
      <c r="S358" s="298"/>
      <c r="T358" s="298"/>
      <c r="U358" s="298"/>
      <c r="V358" s="298"/>
      <c r="W358" s="298"/>
      <c r="X358" s="298"/>
      <c r="Y358" s="299"/>
    </row>
    <row r="360" spans="1:25" ht="15.75" thickBot="1" x14ac:dyDescent="0.3">
      <c r="A360" s="286" t="s">
        <v>120</v>
      </c>
      <c r="B360" s="286"/>
      <c r="C360" s="286"/>
      <c r="E360" s="286" t="s">
        <v>121</v>
      </c>
      <c r="F360" s="286"/>
      <c r="G360" s="286"/>
    </row>
    <row r="361" spans="1:25" ht="15.75" thickBot="1" x14ac:dyDescent="0.3">
      <c r="A361" s="275"/>
      <c r="B361" s="276"/>
      <c r="E361" s="275"/>
      <c r="F361" s="276"/>
    </row>
    <row r="363" spans="1:25" s="12" customFormat="1" x14ac:dyDescent="0.25"/>
    <row r="365" spans="1:25" ht="19.5" thickBot="1" x14ac:dyDescent="0.35">
      <c r="A365" s="274" t="s">
        <v>80</v>
      </c>
      <c r="B365" s="274"/>
      <c r="C365" s="274"/>
      <c r="D365" s="274"/>
      <c r="E365" s="274"/>
      <c r="F365" s="274"/>
      <c r="H365" s="274" t="s">
        <v>289</v>
      </c>
      <c r="I365" s="274"/>
      <c r="J365" s="274"/>
    </row>
    <row r="366" spans="1:25" x14ac:dyDescent="0.25">
      <c r="A366" s="287" t="s">
        <v>333</v>
      </c>
      <c r="B366" s="287"/>
      <c r="C366" s="287"/>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288"/>
    </row>
    <row r="367" spans="1:25" x14ac:dyDescent="0.25">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90"/>
    </row>
    <row r="368" spans="1:25" x14ac:dyDescent="0.25">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90"/>
    </row>
    <row r="369" spans="1:25" x14ac:dyDescent="0.25">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90"/>
    </row>
    <row r="370" spans="1:25" x14ac:dyDescent="0.25">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90"/>
    </row>
    <row r="371" spans="1:25" x14ac:dyDescent="0.25">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90"/>
    </row>
    <row r="372" spans="1:25" x14ac:dyDescent="0.25">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90"/>
    </row>
    <row r="373" spans="1:25" x14ac:dyDescent="0.25">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90"/>
    </row>
    <row r="374" spans="1:25" x14ac:dyDescent="0.25">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90"/>
    </row>
    <row r="375" spans="1:25" x14ac:dyDescent="0.25">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90"/>
    </row>
    <row r="376" spans="1:25" x14ac:dyDescent="0.25">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90"/>
    </row>
    <row r="377" spans="1:25" x14ac:dyDescent="0.25">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0"/>
    </row>
    <row r="378" spans="1:25" x14ac:dyDescent="0.25">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90"/>
    </row>
    <row r="379" spans="1:25" ht="15.75" thickBot="1" x14ac:dyDescent="0.3">
      <c r="A379" s="291"/>
      <c r="B379" s="291"/>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292"/>
    </row>
    <row r="381" spans="1:25" ht="15.75" thickBot="1" x14ac:dyDescent="0.3">
      <c r="A381" s="286" t="s">
        <v>29</v>
      </c>
      <c r="B381" s="286"/>
      <c r="C381" s="286"/>
      <c r="D381" s="286"/>
    </row>
    <row r="382" spans="1:25" x14ac:dyDescent="0.25">
      <c r="A382" s="309" t="s">
        <v>334</v>
      </c>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2"/>
    </row>
    <row r="383" spans="1:25" x14ac:dyDescent="0.25">
      <c r="A383" s="303"/>
      <c r="B383" s="304"/>
      <c r="C383" s="304"/>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294"/>
    </row>
    <row r="384" spans="1:25" x14ac:dyDescent="0.25">
      <c r="A384" s="303"/>
      <c r="B384" s="304"/>
      <c r="C384" s="304"/>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294"/>
    </row>
    <row r="385" spans="1:25" x14ac:dyDescent="0.25">
      <c r="A385" s="303"/>
      <c r="B385" s="304"/>
      <c r="C385" s="304"/>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294"/>
    </row>
    <row r="386" spans="1:25" x14ac:dyDescent="0.25">
      <c r="A386" s="303"/>
      <c r="B386" s="304"/>
      <c r="C386" s="304"/>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294"/>
    </row>
    <row r="387" spans="1:25" x14ac:dyDescent="0.25">
      <c r="A387" s="303"/>
      <c r="B387" s="304"/>
      <c r="C387" s="304"/>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294"/>
    </row>
    <row r="388" spans="1:25" ht="15.75" thickBot="1" x14ac:dyDescent="0.3">
      <c r="A388" s="305"/>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6"/>
    </row>
    <row r="390" spans="1:25" ht="15.75" thickBot="1" x14ac:dyDescent="0.3">
      <c r="A390" s="286" t="s">
        <v>27</v>
      </c>
      <c r="B390" s="286"/>
      <c r="C390" s="286"/>
      <c r="D390" s="286"/>
      <c r="E390" s="286"/>
      <c r="F390" s="286"/>
      <c r="G390" s="286"/>
      <c r="H390" s="286"/>
    </row>
    <row r="391" spans="1:25" ht="15.75" thickBot="1" x14ac:dyDescent="0.3">
      <c r="A391" s="297" t="s">
        <v>312</v>
      </c>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9"/>
    </row>
    <row r="393" spans="1:25" ht="15.75" thickBot="1" x14ac:dyDescent="0.3">
      <c r="A393" s="286" t="s">
        <v>120</v>
      </c>
      <c r="B393" s="286"/>
      <c r="C393" s="286"/>
      <c r="E393" s="286" t="s">
        <v>121</v>
      </c>
      <c r="F393" s="286"/>
      <c r="G393" s="286"/>
    </row>
    <row r="394" spans="1:25" ht="15.75" thickBot="1" x14ac:dyDescent="0.3">
      <c r="A394" s="275" t="s">
        <v>62</v>
      </c>
      <c r="B394" s="276"/>
      <c r="E394" s="275" t="s">
        <v>65</v>
      </c>
      <c r="F394" s="276"/>
    </row>
    <row r="396" spans="1:25" s="12" customFormat="1" x14ac:dyDescent="0.25"/>
    <row r="398" spans="1:25" ht="19.5" thickBot="1" x14ac:dyDescent="0.35">
      <c r="A398" s="274" t="s">
        <v>81</v>
      </c>
      <c r="B398" s="274"/>
      <c r="C398" s="274"/>
      <c r="D398" s="274"/>
      <c r="E398" s="274"/>
      <c r="F398" s="274"/>
      <c r="H398" s="274" t="s">
        <v>290</v>
      </c>
      <c r="I398" s="274"/>
      <c r="J398" s="274"/>
    </row>
    <row r="399" spans="1:25" x14ac:dyDescent="0.25">
      <c r="A399" s="287" t="s">
        <v>313</v>
      </c>
      <c r="B399" s="287"/>
      <c r="C399" s="287"/>
      <c r="D399" s="287"/>
      <c r="E399" s="287"/>
      <c r="F399" s="287"/>
      <c r="G399" s="287"/>
      <c r="H399" s="287"/>
      <c r="I399" s="287"/>
      <c r="J399" s="287"/>
      <c r="K399" s="287"/>
      <c r="L399" s="287"/>
      <c r="M399" s="287"/>
      <c r="N399" s="287"/>
      <c r="O399" s="287"/>
      <c r="P399" s="287"/>
      <c r="Q399" s="287"/>
      <c r="R399" s="287"/>
      <c r="S399" s="287"/>
      <c r="T399" s="287"/>
      <c r="U399" s="287"/>
      <c r="V399" s="287"/>
      <c r="W399" s="287"/>
      <c r="X399" s="287"/>
      <c r="Y399" s="288"/>
    </row>
    <row r="400" spans="1:25" x14ac:dyDescent="0.25">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90"/>
    </row>
    <row r="401" spans="1:25" x14ac:dyDescent="0.25">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90"/>
    </row>
    <row r="402" spans="1:25" x14ac:dyDescent="0.25">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90"/>
    </row>
    <row r="403" spans="1:25" x14ac:dyDescent="0.25">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90"/>
    </row>
    <row r="404" spans="1:25" x14ac:dyDescent="0.25">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90"/>
    </row>
    <row r="405" spans="1:25" x14ac:dyDescent="0.25">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90"/>
    </row>
    <row r="406" spans="1:25" x14ac:dyDescent="0.25">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90"/>
    </row>
    <row r="407" spans="1:25" x14ac:dyDescent="0.25">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90"/>
    </row>
    <row r="408" spans="1:25" x14ac:dyDescent="0.25">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90"/>
    </row>
    <row r="409" spans="1:25" x14ac:dyDescent="0.25">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90"/>
    </row>
    <row r="410" spans="1:25" x14ac:dyDescent="0.25">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90"/>
    </row>
    <row r="411" spans="1:25" x14ac:dyDescent="0.25">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90"/>
    </row>
    <row r="412" spans="1:25" ht="15.75" thickBot="1" x14ac:dyDescent="0.3">
      <c r="A412" s="291"/>
      <c r="B412" s="291"/>
      <c r="C412" s="291"/>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292"/>
    </row>
    <row r="414" spans="1:25" x14ac:dyDescent="0.25">
      <c r="A414" s="286" t="s">
        <v>29</v>
      </c>
      <c r="B414" s="286"/>
      <c r="C414" s="286"/>
      <c r="D414" s="286"/>
    </row>
    <row r="415" spans="1:25" x14ac:dyDescent="0.25">
      <c r="A415" s="293" t="s">
        <v>314</v>
      </c>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4"/>
    </row>
    <row r="416" spans="1:25"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4"/>
    </row>
    <row r="417" spans="1:32"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4"/>
    </row>
    <row r="418" spans="1:32"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4"/>
    </row>
    <row r="419" spans="1:32"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4"/>
      <c r="AF419" s="13"/>
    </row>
    <row r="420" spans="1:32"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4"/>
    </row>
    <row r="421" spans="1:32" ht="15.75" thickBot="1" x14ac:dyDescent="0.3">
      <c r="A421" s="295"/>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6"/>
    </row>
    <row r="423" spans="1:32" ht="15.75" thickBot="1" x14ac:dyDescent="0.3">
      <c r="A423" s="286" t="s">
        <v>27</v>
      </c>
      <c r="B423" s="286"/>
      <c r="C423" s="286"/>
      <c r="D423" s="286"/>
      <c r="E423" s="286"/>
      <c r="F423" s="286"/>
      <c r="G423" s="286"/>
      <c r="H423" s="286"/>
    </row>
    <row r="424" spans="1:32" ht="15.75" thickBot="1" x14ac:dyDescent="0.3">
      <c r="A424" s="297" t="s">
        <v>315</v>
      </c>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9"/>
    </row>
    <row r="426" spans="1:32" ht="15.75" thickBot="1" x14ac:dyDescent="0.3">
      <c r="A426" s="286" t="s">
        <v>120</v>
      </c>
      <c r="B426" s="286"/>
      <c r="C426" s="286"/>
      <c r="E426" s="286" t="s">
        <v>121</v>
      </c>
      <c r="F426" s="286"/>
      <c r="G426" s="286"/>
    </row>
    <row r="427" spans="1:32" ht="15.75" thickBot="1" x14ac:dyDescent="0.3">
      <c r="A427" s="275" t="s">
        <v>64</v>
      </c>
      <c r="B427" s="276"/>
      <c r="E427" s="275" t="s">
        <v>64</v>
      </c>
      <c r="F427" s="276"/>
    </row>
    <row r="429" spans="1:32" s="12" customFormat="1" x14ac:dyDescent="0.25"/>
    <row r="431" spans="1:32" ht="19.5" thickBot="1" x14ac:dyDescent="0.35">
      <c r="A431" s="274" t="s">
        <v>82</v>
      </c>
      <c r="B431" s="274"/>
      <c r="C431" s="274"/>
      <c r="D431" s="274"/>
      <c r="E431" s="274"/>
      <c r="F431" s="274"/>
      <c r="H431" s="274" t="s">
        <v>291</v>
      </c>
      <c r="I431" s="274"/>
      <c r="J431" s="274"/>
    </row>
    <row r="432" spans="1:32" x14ac:dyDescent="0.25">
      <c r="A432" s="287" t="s">
        <v>316</v>
      </c>
      <c r="B432" s="287"/>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8"/>
    </row>
    <row r="433" spans="1:25" x14ac:dyDescent="0.25">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90"/>
    </row>
    <row r="434" spans="1:25" x14ac:dyDescent="0.25">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90"/>
    </row>
    <row r="435" spans="1:25" x14ac:dyDescent="0.25">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90"/>
    </row>
    <row r="436" spans="1:25" x14ac:dyDescent="0.25">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90"/>
    </row>
    <row r="437" spans="1:25" x14ac:dyDescent="0.25">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90"/>
    </row>
    <row r="438" spans="1:25" x14ac:dyDescent="0.25">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90"/>
    </row>
    <row r="439" spans="1:25" x14ac:dyDescent="0.25">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90"/>
    </row>
    <row r="440" spans="1:25" x14ac:dyDescent="0.25">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90"/>
    </row>
    <row r="441" spans="1:25" x14ac:dyDescent="0.25">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90"/>
    </row>
    <row r="442" spans="1:25" x14ac:dyDescent="0.25">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90"/>
    </row>
    <row r="443" spans="1:25" x14ac:dyDescent="0.25">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90"/>
    </row>
    <row r="444" spans="1:25" x14ac:dyDescent="0.25">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90"/>
    </row>
    <row r="445" spans="1:25" ht="15.75" thickBot="1" x14ac:dyDescent="0.3">
      <c r="A445" s="291"/>
      <c r="B445" s="291"/>
      <c r="C445" s="291"/>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292"/>
    </row>
    <row r="447" spans="1:25" x14ac:dyDescent="0.25">
      <c r="A447" s="286" t="s">
        <v>29</v>
      </c>
      <c r="B447" s="286"/>
      <c r="C447" s="286"/>
      <c r="D447" s="286"/>
    </row>
    <row r="448" spans="1:25" x14ac:dyDescent="0.25">
      <c r="A448" s="293" t="s">
        <v>317</v>
      </c>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4"/>
    </row>
    <row r="449" spans="1:25"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4"/>
    </row>
    <row r="450" spans="1:25"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4"/>
    </row>
    <row r="451" spans="1:25"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4"/>
    </row>
    <row r="452" spans="1:25"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4"/>
    </row>
    <row r="453" spans="1:25"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4"/>
    </row>
    <row r="454" spans="1:25" ht="15.75" thickBot="1" x14ac:dyDescent="0.3">
      <c r="A454" s="295"/>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6"/>
    </row>
    <row r="456" spans="1:25" ht="15.75" thickBot="1" x14ac:dyDescent="0.3">
      <c r="A456" s="286" t="s">
        <v>27</v>
      </c>
      <c r="B456" s="286"/>
      <c r="C456" s="286"/>
      <c r="D456" s="286"/>
      <c r="E456" s="286"/>
      <c r="F456" s="286"/>
      <c r="G456" s="286"/>
      <c r="H456" s="286"/>
    </row>
    <row r="457" spans="1:25" ht="15.75" thickBot="1" x14ac:dyDescent="0.3">
      <c r="A457" s="297" t="s">
        <v>279</v>
      </c>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9"/>
    </row>
    <row r="459" spans="1:25" ht="15.75" thickBot="1" x14ac:dyDescent="0.3">
      <c r="A459" s="286" t="s">
        <v>120</v>
      </c>
      <c r="B459" s="286"/>
      <c r="C459" s="286"/>
      <c r="E459" s="286" t="s">
        <v>121</v>
      </c>
      <c r="F459" s="286"/>
      <c r="G459" s="286"/>
    </row>
    <row r="460" spans="1:25" ht="15.75" thickBot="1" x14ac:dyDescent="0.3">
      <c r="A460" s="275" t="s">
        <v>62</v>
      </c>
      <c r="B460" s="276"/>
      <c r="E460" s="275" t="s">
        <v>63</v>
      </c>
      <c r="F460" s="276"/>
    </row>
    <row r="462" spans="1:25" s="12" customFormat="1" x14ac:dyDescent="0.25"/>
    <row r="464" spans="1:25" ht="19.5" thickBot="1" x14ac:dyDescent="0.35">
      <c r="A464" s="274" t="s">
        <v>83</v>
      </c>
      <c r="B464" s="274"/>
      <c r="C464" s="274"/>
      <c r="D464" s="274"/>
      <c r="E464" s="274"/>
      <c r="F464" s="274"/>
      <c r="H464" s="274" t="s">
        <v>360</v>
      </c>
      <c r="I464" s="274"/>
      <c r="J464" s="274"/>
    </row>
    <row r="465" spans="1:25" x14ac:dyDescent="0.25">
      <c r="A465" s="287"/>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8"/>
    </row>
    <row r="466" spans="1:25" x14ac:dyDescent="0.25">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90"/>
    </row>
    <row r="467" spans="1:25" x14ac:dyDescent="0.25">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90"/>
    </row>
    <row r="468" spans="1:25" x14ac:dyDescent="0.25">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90"/>
    </row>
    <row r="469" spans="1:25" x14ac:dyDescent="0.25">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90"/>
    </row>
    <row r="470" spans="1:25" x14ac:dyDescent="0.25">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90"/>
    </row>
    <row r="471" spans="1:25" x14ac:dyDescent="0.25">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90"/>
    </row>
    <row r="472" spans="1:25" x14ac:dyDescent="0.25">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90"/>
    </row>
    <row r="473" spans="1:25" x14ac:dyDescent="0.25">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90"/>
    </row>
    <row r="474" spans="1:25" x14ac:dyDescent="0.25">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90"/>
    </row>
    <row r="475" spans="1:25" x14ac:dyDescent="0.25">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90"/>
    </row>
    <row r="476" spans="1:25" x14ac:dyDescent="0.25">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90"/>
    </row>
    <row r="477" spans="1:25" x14ac:dyDescent="0.25">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90"/>
    </row>
    <row r="478" spans="1:25" ht="15.75" thickBot="1" x14ac:dyDescent="0.3">
      <c r="A478" s="291"/>
      <c r="B478" s="29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292"/>
    </row>
    <row r="480" spans="1:25" x14ac:dyDescent="0.25">
      <c r="A480" s="286" t="s">
        <v>29</v>
      </c>
      <c r="B480" s="286"/>
      <c r="C480" s="286"/>
      <c r="D480" s="286"/>
    </row>
    <row r="481" spans="1:25" x14ac:dyDescent="0.25">
      <c r="A481" s="289"/>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4"/>
    </row>
    <row r="482" spans="1:25"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4"/>
    </row>
    <row r="483" spans="1:25"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4"/>
    </row>
    <row r="484" spans="1:25"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4"/>
    </row>
    <row r="485" spans="1:25"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4"/>
    </row>
    <row r="486" spans="1:25"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4"/>
    </row>
    <row r="487" spans="1:25" ht="15.75" thickBot="1" x14ac:dyDescent="0.3">
      <c r="A487" s="295"/>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6"/>
    </row>
    <row r="489" spans="1:25" ht="15.75" thickBot="1" x14ac:dyDescent="0.3">
      <c r="A489" s="286" t="s">
        <v>27</v>
      </c>
      <c r="B489" s="286"/>
      <c r="C489" s="286"/>
      <c r="D489" s="286"/>
      <c r="E489" s="286"/>
      <c r="F489" s="286"/>
      <c r="G489" s="286"/>
      <c r="H489" s="286"/>
    </row>
    <row r="490" spans="1:25" ht="15.75" thickBot="1" x14ac:dyDescent="0.3">
      <c r="A490" s="297" t="s">
        <v>318</v>
      </c>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9"/>
    </row>
    <row r="492" spans="1:25" ht="15.75" thickBot="1" x14ac:dyDescent="0.3">
      <c r="A492" s="286" t="s">
        <v>120</v>
      </c>
      <c r="B492" s="286"/>
      <c r="C492" s="286"/>
      <c r="E492" s="286" t="s">
        <v>121</v>
      </c>
      <c r="F492" s="286"/>
      <c r="G492" s="286"/>
    </row>
    <row r="493" spans="1:25" ht="15.75" thickBot="1" x14ac:dyDescent="0.3">
      <c r="A493" s="275" t="s">
        <v>62</v>
      </c>
      <c r="B493" s="276"/>
      <c r="E493" s="275" t="s">
        <v>65</v>
      </c>
      <c r="F493" s="276"/>
    </row>
    <row r="495" spans="1:25" s="12" customFormat="1" x14ac:dyDescent="0.25"/>
    <row r="497" spans="1:25" ht="19.5" thickBot="1" x14ac:dyDescent="0.35">
      <c r="A497" s="274" t="s">
        <v>84</v>
      </c>
      <c r="B497" s="274"/>
      <c r="C497" s="274"/>
      <c r="D497" s="274"/>
      <c r="E497" s="274"/>
      <c r="F497" s="274"/>
      <c r="H497" s="274" t="s">
        <v>292</v>
      </c>
      <c r="I497" s="274"/>
      <c r="J497" s="274"/>
    </row>
    <row r="498" spans="1:25" x14ac:dyDescent="0.25">
      <c r="A498" s="301" t="s">
        <v>319</v>
      </c>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2"/>
    </row>
    <row r="499" spans="1:25"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4"/>
    </row>
    <row r="500" spans="1:25"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4"/>
    </row>
    <row r="501" spans="1:25"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4"/>
    </row>
    <row r="502" spans="1:25"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4"/>
    </row>
    <row r="503" spans="1:25"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4"/>
    </row>
    <row r="504" spans="1:25"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4"/>
    </row>
    <row r="505" spans="1:25"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4"/>
    </row>
    <row r="506" spans="1:25"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4"/>
    </row>
    <row r="507" spans="1:25"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4"/>
    </row>
    <row r="508" spans="1:25"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4"/>
    </row>
    <row r="509" spans="1:25"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4"/>
    </row>
    <row r="510" spans="1:25"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4"/>
    </row>
    <row r="511" spans="1:25" ht="15.75" thickBot="1" x14ac:dyDescent="0.3">
      <c r="A511" s="295"/>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6"/>
    </row>
    <row r="513" spans="1:25" ht="15.75" thickBot="1" x14ac:dyDescent="0.3">
      <c r="A513" s="286" t="s">
        <v>29</v>
      </c>
      <c r="B513" s="286"/>
      <c r="C513" s="286"/>
      <c r="D513" s="286"/>
    </row>
    <row r="514" spans="1:25" x14ac:dyDescent="0.25">
      <c r="A514" s="309" t="s">
        <v>320</v>
      </c>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2"/>
    </row>
    <row r="515" spans="1:25" x14ac:dyDescent="0.25">
      <c r="A515" s="303"/>
      <c r="B515" s="304"/>
      <c r="C515" s="304"/>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294"/>
    </row>
    <row r="516" spans="1:25" x14ac:dyDescent="0.25">
      <c r="A516" s="303"/>
      <c r="B516" s="304"/>
      <c r="C516" s="304"/>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294"/>
    </row>
    <row r="517" spans="1:25" x14ac:dyDescent="0.25">
      <c r="A517" s="303"/>
      <c r="B517" s="304"/>
      <c r="C517" s="304"/>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294"/>
    </row>
    <row r="518" spans="1:25" x14ac:dyDescent="0.25">
      <c r="A518" s="303"/>
      <c r="B518" s="304"/>
      <c r="C518" s="304"/>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294"/>
    </row>
    <row r="519" spans="1:25" x14ac:dyDescent="0.25">
      <c r="A519" s="303"/>
      <c r="B519" s="304"/>
      <c r="C519" s="304"/>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294"/>
    </row>
    <row r="520" spans="1:25" ht="15.75" thickBot="1" x14ac:dyDescent="0.3">
      <c r="A520" s="305"/>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6"/>
    </row>
    <row r="522" spans="1:25" ht="15.75" thickBot="1" x14ac:dyDescent="0.3">
      <c r="A522" s="286" t="s">
        <v>27</v>
      </c>
      <c r="B522" s="286"/>
      <c r="C522" s="286"/>
      <c r="D522" s="286"/>
      <c r="E522" s="286"/>
      <c r="F522" s="286"/>
      <c r="G522" s="286"/>
      <c r="H522" s="286"/>
    </row>
    <row r="523" spans="1:25" ht="15.75" thickBot="1" x14ac:dyDescent="0.3">
      <c r="A523" s="297" t="s">
        <v>321</v>
      </c>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9"/>
    </row>
    <row r="525" spans="1:25" ht="15.75" thickBot="1" x14ac:dyDescent="0.3">
      <c r="A525" s="286" t="s">
        <v>120</v>
      </c>
      <c r="B525" s="286"/>
      <c r="C525" s="286"/>
      <c r="E525" s="286" t="s">
        <v>121</v>
      </c>
      <c r="F525" s="286"/>
      <c r="G525" s="286"/>
    </row>
    <row r="526" spans="1:25" ht="15.75" thickBot="1" x14ac:dyDescent="0.3">
      <c r="A526" s="275" t="s">
        <v>64</v>
      </c>
      <c r="B526" s="276"/>
      <c r="E526" s="275" t="s">
        <v>64</v>
      </c>
      <c r="F526" s="276"/>
    </row>
    <row r="528" spans="1:25" s="12" customFormat="1" x14ac:dyDescent="0.25"/>
    <row r="530" spans="1:25" ht="19.5" thickBot="1" x14ac:dyDescent="0.35">
      <c r="A530" s="274" t="s">
        <v>85</v>
      </c>
      <c r="B530" s="274"/>
      <c r="C530" s="274"/>
      <c r="D530" s="274"/>
      <c r="E530" s="274"/>
      <c r="F530" s="274"/>
      <c r="H530" s="274" t="s">
        <v>361</v>
      </c>
      <c r="I530" s="274"/>
      <c r="J530" s="274"/>
    </row>
    <row r="531" spans="1:25" x14ac:dyDescent="0.25">
      <c r="A531" s="287" t="s">
        <v>364</v>
      </c>
      <c r="B531" s="287"/>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8"/>
    </row>
    <row r="532" spans="1:25" x14ac:dyDescent="0.25">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90"/>
    </row>
    <row r="533" spans="1:25" x14ac:dyDescent="0.25">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90"/>
    </row>
    <row r="534" spans="1:25" x14ac:dyDescent="0.25">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90"/>
    </row>
    <row r="535" spans="1:25" x14ac:dyDescent="0.25">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90"/>
    </row>
    <row r="536" spans="1:25" x14ac:dyDescent="0.25">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90"/>
    </row>
    <row r="537" spans="1:25" x14ac:dyDescent="0.25">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90"/>
    </row>
    <row r="538" spans="1:25" x14ac:dyDescent="0.25">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90"/>
    </row>
    <row r="539" spans="1:25" x14ac:dyDescent="0.25">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90"/>
    </row>
    <row r="540" spans="1:25" x14ac:dyDescent="0.25">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90"/>
    </row>
    <row r="541" spans="1:25" x14ac:dyDescent="0.25">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90"/>
    </row>
    <row r="542" spans="1:25" x14ac:dyDescent="0.25">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90"/>
    </row>
    <row r="543" spans="1:25" x14ac:dyDescent="0.25">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90"/>
    </row>
    <row r="544" spans="1:25" ht="15.75" thickBot="1" x14ac:dyDescent="0.3">
      <c r="A544" s="291"/>
      <c r="B544" s="291"/>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292"/>
    </row>
    <row r="546" spans="1:25" x14ac:dyDescent="0.25">
      <c r="A546" s="286" t="s">
        <v>29</v>
      </c>
      <c r="B546" s="286"/>
      <c r="C546" s="286"/>
      <c r="D546" s="286"/>
    </row>
    <row r="547" spans="1:25" x14ac:dyDescent="0.25">
      <c r="A547" s="289" t="s">
        <v>322</v>
      </c>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4"/>
    </row>
    <row r="548" spans="1:25"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4"/>
    </row>
    <row r="549" spans="1:25"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4"/>
    </row>
    <row r="550" spans="1:25"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4"/>
    </row>
    <row r="551" spans="1:25"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4"/>
    </row>
    <row r="552" spans="1:25"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4"/>
    </row>
    <row r="553" spans="1:25" ht="15.75" thickBot="1" x14ac:dyDescent="0.3">
      <c r="A553" s="295"/>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6"/>
    </row>
    <row r="555" spans="1:25" ht="15.75" thickBot="1" x14ac:dyDescent="0.3">
      <c r="A555" s="286" t="s">
        <v>27</v>
      </c>
      <c r="B555" s="286"/>
      <c r="C555" s="286"/>
      <c r="D555" s="286"/>
      <c r="E555" s="286"/>
      <c r="F555" s="286"/>
      <c r="G555" s="286"/>
      <c r="H555" s="286"/>
    </row>
    <row r="556" spans="1:25" ht="15.75" thickBot="1" x14ac:dyDescent="0.3">
      <c r="A556" s="297" t="s">
        <v>323</v>
      </c>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9"/>
    </row>
    <row r="558" spans="1:25" ht="15.75" thickBot="1" x14ac:dyDescent="0.3">
      <c r="A558" s="286" t="s">
        <v>120</v>
      </c>
      <c r="B558" s="286"/>
      <c r="C558" s="286"/>
      <c r="E558" s="286" t="s">
        <v>121</v>
      </c>
      <c r="F558" s="286"/>
      <c r="G558" s="286"/>
    </row>
    <row r="559" spans="1:25" ht="15.75" thickBot="1" x14ac:dyDescent="0.3">
      <c r="A559" s="275" t="s">
        <v>63</v>
      </c>
      <c r="B559" s="276"/>
      <c r="E559" s="275" t="s">
        <v>65</v>
      </c>
      <c r="F559" s="276"/>
    </row>
    <row r="561" spans="1:25" s="12" customFormat="1" x14ac:dyDescent="0.25"/>
    <row r="563" spans="1:25" ht="19.5" thickBot="1" x14ac:dyDescent="0.35">
      <c r="A563" s="274" t="s">
        <v>86</v>
      </c>
      <c r="B563" s="274"/>
      <c r="C563" s="274"/>
      <c r="D563" s="274"/>
      <c r="E563" s="274"/>
      <c r="F563" s="274"/>
      <c r="H563" s="274" t="s">
        <v>293</v>
      </c>
      <c r="I563" s="274"/>
      <c r="J563" s="274"/>
    </row>
    <row r="564" spans="1:25" x14ac:dyDescent="0.25">
      <c r="A564" s="277" t="s">
        <v>296</v>
      </c>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9"/>
    </row>
    <row r="565" spans="1:25" x14ac:dyDescent="0.25">
      <c r="A565" s="280"/>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2"/>
    </row>
    <row r="566" spans="1:25" x14ac:dyDescent="0.25">
      <c r="A566" s="280"/>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2"/>
    </row>
    <row r="567" spans="1:25" x14ac:dyDescent="0.25">
      <c r="A567" s="280"/>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2"/>
    </row>
    <row r="568" spans="1:25" x14ac:dyDescent="0.25">
      <c r="A568" s="280"/>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2"/>
    </row>
    <row r="569" spans="1:25" x14ac:dyDescent="0.25">
      <c r="A569" s="280"/>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2"/>
    </row>
    <row r="570" spans="1:25" x14ac:dyDescent="0.25">
      <c r="A570" s="280"/>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2"/>
    </row>
    <row r="571" spans="1:25" x14ac:dyDescent="0.25">
      <c r="A571" s="280"/>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2"/>
    </row>
    <row r="572" spans="1:25" x14ac:dyDescent="0.25">
      <c r="A572" s="280"/>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2"/>
    </row>
    <row r="573" spans="1:25" x14ac:dyDescent="0.25">
      <c r="A573" s="280"/>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2"/>
    </row>
    <row r="574" spans="1:25" x14ac:dyDescent="0.25">
      <c r="A574" s="280"/>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2"/>
    </row>
    <row r="575" spans="1:25" x14ac:dyDescent="0.25">
      <c r="A575" s="280"/>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2"/>
    </row>
    <row r="576" spans="1:25" x14ac:dyDescent="0.25">
      <c r="A576" s="280"/>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2"/>
    </row>
    <row r="577" spans="1:25" ht="15.75" thickBot="1" x14ac:dyDescent="0.3">
      <c r="A577" s="283"/>
      <c r="B577" s="284"/>
      <c r="C577" s="284"/>
      <c r="D577" s="284"/>
      <c r="E577" s="284"/>
      <c r="F577" s="284"/>
      <c r="G577" s="284"/>
      <c r="H577" s="284"/>
      <c r="I577" s="284"/>
      <c r="J577" s="284"/>
      <c r="K577" s="284"/>
      <c r="L577" s="284"/>
      <c r="M577" s="284"/>
      <c r="N577" s="284"/>
      <c r="O577" s="284"/>
      <c r="P577" s="284"/>
      <c r="Q577" s="284"/>
      <c r="R577" s="284"/>
      <c r="S577" s="284"/>
      <c r="T577" s="284"/>
      <c r="U577" s="284"/>
      <c r="V577" s="284"/>
      <c r="W577" s="284"/>
      <c r="X577" s="284"/>
      <c r="Y577" s="285"/>
    </row>
    <row r="579" spans="1:25" ht="15.75" thickBot="1" x14ac:dyDescent="0.3">
      <c r="A579" s="286" t="s">
        <v>29</v>
      </c>
      <c r="B579" s="286"/>
      <c r="C579" s="286"/>
      <c r="D579" s="286"/>
    </row>
    <row r="580" spans="1:25" x14ac:dyDescent="0.25">
      <c r="A580" s="277" t="s">
        <v>297</v>
      </c>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9"/>
    </row>
    <row r="581" spans="1:25" x14ac:dyDescent="0.25">
      <c r="A581" s="280"/>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2"/>
    </row>
    <row r="582" spans="1:25" x14ac:dyDescent="0.25">
      <c r="A582" s="280"/>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2"/>
    </row>
    <row r="583" spans="1:25" x14ac:dyDescent="0.25">
      <c r="A583" s="280"/>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2"/>
    </row>
    <row r="584" spans="1:25" x14ac:dyDescent="0.25">
      <c r="A584" s="280"/>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2"/>
    </row>
    <row r="585" spans="1:25" x14ac:dyDescent="0.25">
      <c r="A585" s="280"/>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2"/>
    </row>
    <row r="586" spans="1:25" ht="15.75" thickBot="1" x14ac:dyDescent="0.3">
      <c r="A586" s="283"/>
      <c r="B586" s="284"/>
      <c r="C586" s="284"/>
      <c r="D586" s="284"/>
      <c r="E586" s="284"/>
      <c r="F586" s="284"/>
      <c r="G586" s="284"/>
      <c r="H586" s="284"/>
      <c r="I586" s="284"/>
      <c r="J586" s="284"/>
      <c r="K586" s="284"/>
      <c r="L586" s="284"/>
      <c r="M586" s="284"/>
      <c r="N586" s="284"/>
      <c r="O586" s="284"/>
      <c r="P586" s="284"/>
      <c r="Q586" s="284"/>
      <c r="R586" s="284"/>
      <c r="S586" s="284"/>
      <c r="T586" s="284"/>
      <c r="U586" s="284"/>
      <c r="V586" s="284"/>
      <c r="W586" s="284"/>
      <c r="X586" s="284"/>
      <c r="Y586" s="285"/>
    </row>
    <row r="588" spans="1:25" ht="15.75" thickBot="1" x14ac:dyDescent="0.3">
      <c r="A588" s="286" t="s">
        <v>27</v>
      </c>
      <c r="B588" s="286"/>
      <c r="C588" s="286"/>
      <c r="D588" s="286"/>
      <c r="E588" s="286"/>
      <c r="F588" s="286"/>
      <c r="G588" s="286"/>
      <c r="H588" s="286"/>
    </row>
    <row r="589" spans="1:25" ht="15.75" thickBot="1" x14ac:dyDescent="0.3">
      <c r="A589" s="297" t="s">
        <v>298</v>
      </c>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9"/>
    </row>
    <row r="591" spans="1:25" ht="15.75" thickBot="1" x14ac:dyDescent="0.3">
      <c r="A591" s="286" t="s">
        <v>120</v>
      </c>
      <c r="B591" s="286"/>
      <c r="C591" s="286"/>
      <c r="E591" s="286" t="s">
        <v>121</v>
      </c>
      <c r="F591" s="286"/>
      <c r="G591" s="286"/>
    </row>
    <row r="592" spans="1:25" ht="15.75" thickBot="1" x14ac:dyDescent="0.3">
      <c r="A592" s="275" t="s">
        <v>62</v>
      </c>
      <c r="B592" s="276"/>
      <c r="E592" s="275" t="s">
        <v>65</v>
      </c>
      <c r="F592" s="276"/>
    </row>
    <row r="594" spans="1:25" s="12" customFormat="1" x14ac:dyDescent="0.25"/>
    <row r="596" spans="1:25" ht="19.5" thickBot="1" x14ac:dyDescent="0.35">
      <c r="A596" s="274" t="s">
        <v>87</v>
      </c>
      <c r="B596" s="274"/>
      <c r="C596" s="274"/>
      <c r="D596" s="274"/>
      <c r="E596" s="274"/>
      <c r="F596" s="274"/>
      <c r="H596" s="274" t="s">
        <v>294</v>
      </c>
      <c r="I596" s="274"/>
      <c r="J596" s="274"/>
    </row>
    <row r="597" spans="1:25" x14ac:dyDescent="0.25">
      <c r="A597" s="301" t="s">
        <v>324</v>
      </c>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2"/>
    </row>
    <row r="598" spans="1:25"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4"/>
    </row>
    <row r="599" spans="1:25"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4"/>
    </row>
    <row r="600" spans="1:25"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4"/>
    </row>
    <row r="601" spans="1:25"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4"/>
    </row>
    <row r="602" spans="1:25"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4"/>
    </row>
    <row r="603" spans="1:25"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4"/>
    </row>
    <row r="604" spans="1:25"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4"/>
    </row>
    <row r="605" spans="1:25"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4"/>
    </row>
    <row r="606" spans="1:25"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4"/>
    </row>
    <row r="607" spans="1:25"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4"/>
    </row>
    <row r="608" spans="1:25"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4"/>
    </row>
    <row r="609" spans="1:25"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4"/>
    </row>
    <row r="610" spans="1:25" ht="15.75" thickBot="1" x14ac:dyDescent="0.3">
      <c r="A610" s="295"/>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6"/>
    </row>
    <row r="612" spans="1:25" ht="15.75" thickBot="1" x14ac:dyDescent="0.3">
      <c r="A612" s="286" t="s">
        <v>29</v>
      </c>
      <c r="B612" s="286"/>
      <c r="C612" s="286"/>
      <c r="D612" s="286"/>
    </row>
    <row r="613" spans="1:25" x14ac:dyDescent="0.25">
      <c r="A613" s="309" t="s">
        <v>325</v>
      </c>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2"/>
    </row>
    <row r="614" spans="1:25" x14ac:dyDescent="0.25">
      <c r="A614" s="303"/>
      <c r="B614" s="304"/>
      <c r="C614" s="304"/>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294"/>
    </row>
    <row r="615" spans="1:25" x14ac:dyDescent="0.25">
      <c r="A615" s="303"/>
      <c r="B615" s="304"/>
      <c r="C615" s="304"/>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294"/>
    </row>
    <row r="616" spans="1:25" x14ac:dyDescent="0.25">
      <c r="A616" s="303"/>
      <c r="B616" s="304"/>
      <c r="C616" s="304"/>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294"/>
    </row>
    <row r="617" spans="1:25" x14ac:dyDescent="0.25">
      <c r="A617" s="303"/>
      <c r="B617" s="304"/>
      <c r="C617" s="304"/>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294"/>
    </row>
    <row r="618" spans="1:25" x14ac:dyDescent="0.25">
      <c r="A618" s="303"/>
      <c r="B618" s="304"/>
      <c r="C618" s="304"/>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294"/>
    </row>
    <row r="619" spans="1:25" ht="15.75" thickBot="1" x14ac:dyDescent="0.3">
      <c r="A619" s="305"/>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6"/>
    </row>
    <row r="621" spans="1:25" ht="15.75" thickBot="1" x14ac:dyDescent="0.3">
      <c r="A621" s="286" t="s">
        <v>27</v>
      </c>
      <c r="B621" s="286"/>
      <c r="C621" s="286"/>
      <c r="D621" s="286"/>
      <c r="E621" s="286"/>
      <c r="F621" s="286"/>
      <c r="G621" s="286"/>
      <c r="H621" s="286"/>
    </row>
    <row r="622" spans="1:25" ht="15.75" thickBot="1" x14ac:dyDescent="0.3">
      <c r="A622" s="297" t="s">
        <v>279</v>
      </c>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9"/>
    </row>
    <row r="624" spans="1:25" ht="15.75" thickBot="1" x14ac:dyDescent="0.3">
      <c r="A624" s="286" t="s">
        <v>120</v>
      </c>
      <c r="B624" s="286"/>
      <c r="C624" s="286"/>
      <c r="E624" s="286" t="s">
        <v>121</v>
      </c>
      <c r="F624" s="286"/>
      <c r="G624" s="286"/>
    </row>
    <row r="625" spans="1:25" ht="15.75" thickBot="1" x14ac:dyDescent="0.3">
      <c r="A625" s="275" t="s">
        <v>62</v>
      </c>
      <c r="B625" s="276"/>
      <c r="E625" s="275" t="s">
        <v>62</v>
      </c>
      <c r="F625" s="276"/>
    </row>
    <row r="627" spans="1:25" s="12" customFormat="1" x14ac:dyDescent="0.25"/>
    <row r="629" spans="1:25" ht="19.5" thickBot="1" x14ac:dyDescent="0.35">
      <c r="A629" s="274" t="s">
        <v>88</v>
      </c>
      <c r="B629" s="274"/>
      <c r="C629" s="274"/>
      <c r="D629" s="274"/>
      <c r="E629" s="274"/>
      <c r="F629" s="274"/>
      <c r="H629" s="274" t="s">
        <v>295</v>
      </c>
      <c r="I629" s="274"/>
      <c r="J629" s="274"/>
    </row>
    <row r="630" spans="1:25" x14ac:dyDescent="0.25">
      <c r="A630" s="287" t="s">
        <v>335</v>
      </c>
      <c r="B630" s="287"/>
      <c r="C630" s="287"/>
      <c r="D630" s="287"/>
      <c r="E630" s="287"/>
      <c r="F630" s="287"/>
      <c r="G630" s="287"/>
      <c r="H630" s="287"/>
      <c r="I630" s="287"/>
      <c r="J630" s="287"/>
      <c r="K630" s="287"/>
      <c r="L630" s="287"/>
      <c r="M630" s="287"/>
      <c r="N630" s="287"/>
      <c r="O630" s="287"/>
      <c r="P630" s="287"/>
      <c r="Q630" s="287"/>
      <c r="R630" s="287"/>
      <c r="S630" s="287"/>
      <c r="T630" s="287"/>
      <c r="U630" s="287"/>
      <c r="V630" s="287"/>
      <c r="W630" s="287"/>
      <c r="X630" s="287"/>
      <c r="Y630" s="288"/>
    </row>
    <row r="631" spans="1:25" x14ac:dyDescent="0.25">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90"/>
    </row>
    <row r="632" spans="1:25" x14ac:dyDescent="0.25">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90"/>
    </row>
    <row r="633" spans="1:25" x14ac:dyDescent="0.25">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90"/>
    </row>
    <row r="634" spans="1:25" x14ac:dyDescent="0.25">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90"/>
    </row>
    <row r="635" spans="1:25" x14ac:dyDescent="0.25">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90"/>
    </row>
    <row r="636" spans="1:25" x14ac:dyDescent="0.25">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90"/>
    </row>
    <row r="637" spans="1:25" x14ac:dyDescent="0.25">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90"/>
    </row>
    <row r="638" spans="1:25" x14ac:dyDescent="0.25">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90"/>
    </row>
    <row r="639" spans="1:25" x14ac:dyDescent="0.25">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90"/>
    </row>
    <row r="640" spans="1:25" x14ac:dyDescent="0.25">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90"/>
    </row>
    <row r="641" spans="1:25" x14ac:dyDescent="0.25">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90"/>
    </row>
    <row r="642" spans="1:25" x14ac:dyDescent="0.25">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90"/>
    </row>
    <row r="643" spans="1:25" ht="15.75" thickBot="1" x14ac:dyDescent="0.3">
      <c r="A643" s="291"/>
      <c r="B643" s="291"/>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292"/>
    </row>
    <row r="645" spans="1:25" x14ac:dyDescent="0.25">
      <c r="A645" s="286" t="s">
        <v>29</v>
      </c>
      <c r="B645" s="286"/>
      <c r="C645" s="286"/>
      <c r="D645" s="286"/>
    </row>
    <row r="646" spans="1:25" x14ac:dyDescent="0.25">
      <c r="A646" s="293" t="s">
        <v>326</v>
      </c>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4"/>
    </row>
    <row r="647" spans="1:25"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4"/>
    </row>
    <row r="648" spans="1:25"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4"/>
    </row>
    <row r="649" spans="1:25"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4"/>
    </row>
    <row r="650" spans="1:25"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4"/>
    </row>
    <row r="651" spans="1:25"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4"/>
    </row>
    <row r="652" spans="1:25" ht="15.75" thickBot="1" x14ac:dyDescent="0.3">
      <c r="A652" s="295"/>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6"/>
    </row>
    <row r="654" spans="1:25" ht="15.75" thickBot="1" x14ac:dyDescent="0.3">
      <c r="A654" s="286" t="s">
        <v>27</v>
      </c>
      <c r="B654" s="286"/>
      <c r="C654" s="286"/>
      <c r="D654" s="286"/>
      <c r="E654" s="286"/>
      <c r="F654" s="286"/>
      <c r="G654" s="286"/>
      <c r="H654" s="286"/>
    </row>
    <row r="655" spans="1:25" ht="15.75" thickBot="1" x14ac:dyDescent="0.3">
      <c r="A655" s="297" t="s">
        <v>308</v>
      </c>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9"/>
    </row>
    <row r="657" spans="1:25" ht="15.75" thickBot="1" x14ac:dyDescent="0.3">
      <c r="A657" s="286" t="s">
        <v>120</v>
      </c>
      <c r="B657" s="286"/>
      <c r="C657" s="286"/>
      <c r="E657" s="286" t="s">
        <v>121</v>
      </c>
      <c r="F657" s="286"/>
      <c r="G657" s="286"/>
    </row>
    <row r="658" spans="1:25" ht="15.75" thickBot="1" x14ac:dyDescent="0.3">
      <c r="A658" s="275" t="s">
        <v>62</v>
      </c>
      <c r="B658" s="276"/>
      <c r="E658" s="275" t="s">
        <v>65</v>
      </c>
      <c r="F658" s="276"/>
    </row>
    <row r="660" spans="1:25" s="12" customFormat="1" x14ac:dyDescent="0.25"/>
    <row r="662" spans="1:25" ht="19.5" thickBot="1" x14ac:dyDescent="0.35">
      <c r="A662" s="274" t="s">
        <v>89</v>
      </c>
      <c r="B662" s="274"/>
      <c r="C662" s="274"/>
      <c r="D662" s="274"/>
      <c r="E662" s="274"/>
      <c r="F662" s="274"/>
      <c r="H662" s="274" t="s">
        <v>200</v>
      </c>
      <c r="I662" s="274"/>
      <c r="J662" s="274"/>
    </row>
    <row r="663" spans="1:25" x14ac:dyDescent="0.25">
      <c r="A663" s="277"/>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9"/>
    </row>
    <row r="664" spans="1:25" x14ac:dyDescent="0.25">
      <c r="A664" s="280"/>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2"/>
    </row>
    <row r="665" spans="1:25" x14ac:dyDescent="0.25">
      <c r="A665" s="280"/>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2"/>
    </row>
    <row r="666" spans="1:25" x14ac:dyDescent="0.25">
      <c r="A666" s="280"/>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2"/>
    </row>
    <row r="667" spans="1:25" x14ac:dyDescent="0.25">
      <c r="A667" s="280"/>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2"/>
    </row>
    <row r="668" spans="1:25" x14ac:dyDescent="0.25">
      <c r="A668" s="280"/>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2"/>
    </row>
    <row r="669" spans="1:25" x14ac:dyDescent="0.25">
      <c r="A669" s="280"/>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2"/>
    </row>
    <row r="670" spans="1:25" x14ac:dyDescent="0.25">
      <c r="A670" s="280"/>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2"/>
    </row>
    <row r="671" spans="1:25" x14ac:dyDescent="0.25">
      <c r="A671" s="280"/>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2"/>
    </row>
    <row r="672" spans="1:25" x14ac:dyDescent="0.25">
      <c r="A672" s="280"/>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2"/>
    </row>
    <row r="673" spans="1:25" x14ac:dyDescent="0.25">
      <c r="A673" s="280"/>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2"/>
    </row>
    <row r="674" spans="1:25" x14ac:dyDescent="0.25">
      <c r="A674" s="280"/>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2"/>
    </row>
    <row r="675" spans="1:25" x14ac:dyDescent="0.25">
      <c r="A675" s="280"/>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2"/>
    </row>
    <row r="676" spans="1:25" ht="15.75" thickBot="1" x14ac:dyDescent="0.3">
      <c r="A676" s="283"/>
      <c r="B676" s="284"/>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285"/>
    </row>
    <row r="678" spans="1:25" ht="15.75" thickBot="1" x14ac:dyDescent="0.3">
      <c r="A678" s="286" t="s">
        <v>29</v>
      </c>
      <c r="B678" s="286"/>
      <c r="C678" s="286"/>
      <c r="D678" s="286"/>
    </row>
    <row r="679" spans="1:25" x14ac:dyDescent="0.25">
      <c r="A679" s="277"/>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9"/>
    </row>
    <row r="680" spans="1:25" x14ac:dyDescent="0.25">
      <c r="A680" s="280"/>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2"/>
    </row>
    <row r="681" spans="1:25" x14ac:dyDescent="0.25">
      <c r="A681" s="280"/>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2"/>
    </row>
    <row r="682" spans="1:25" x14ac:dyDescent="0.25">
      <c r="A682" s="280"/>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2"/>
    </row>
    <row r="683" spans="1:25" x14ac:dyDescent="0.25">
      <c r="A683" s="280"/>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2"/>
    </row>
    <row r="684" spans="1:25" x14ac:dyDescent="0.25">
      <c r="A684" s="280"/>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2"/>
    </row>
    <row r="685" spans="1:25" ht="15.75" thickBot="1" x14ac:dyDescent="0.3">
      <c r="A685" s="283"/>
      <c r="B685" s="284"/>
      <c r="C685" s="284"/>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285"/>
    </row>
    <row r="687" spans="1:25" ht="15.75" thickBot="1" x14ac:dyDescent="0.3">
      <c r="A687" s="286" t="s">
        <v>27</v>
      </c>
      <c r="B687" s="286"/>
      <c r="C687" s="286"/>
      <c r="D687" s="286"/>
      <c r="E687" s="286"/>
      <c r="F687" s="286"/>
      <c r="G687" s="286"/>
      <c r="H687" s="286"/>
    </row>
    <row r="688" spans="1:25" ht="15.75" thickBot="1" x14ac:dyDescent="0.3">
      <c r="A688" s="297"/>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9"/>
    </row>
    <row r="690" spans="1:25" ht="15.75" thickBot="1" x14ac:dyDescent="0.3">
      <c r="A690" s="286" t="s">
        <v>120</v>
      </c>
      <c r="B690" s="286"/>
      <c r="C690" s="286"/>
      <c r="E690" s="286" t="s">
        <v>121</v>
      </c>
      <c r="F690" s="286"/>
      <c r="G690" s="286"/>
    </row>
    <row r="691" spans="1:25" ht="15.75" thickBot="1" x14ac:dyDescent="0.3">
      <c r="A691" s="275"/>
      <c r="B691" s="276"/>
      <c r="E691" s="275"/>
      <c r="F691" s="276"/>
    </row>
    <row r="693" spans="1:25" s="12" customFormat="1" x14ac:dyDescent="0.25"/>
    <row r="695" spans="1:25" ht="19.5" thickBot="1" x14ac:dyDescent="0.35">
      <c r="A695" s="274" t="s">
        <v>90</v>
      </c>
      <c r="B695" s="274"/>
      <c r="C695" s="274"/>
      <c r="D695" s="274"/>
      <c r="E695" s="274"/>
      <c r="F695" s="274"/>
      <c r="H695" s="274" t="s">
        <v>200</v>
      </c>
      <c r="I695" s="274"/>
      <c r="J695" s="274"/>
    </row>
    <row r="696" spans="1:25" x14ac:dyDescent="0.25">
      <c r="A696" s="277"/>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9"/>
    </row>
    <row r="697" spans="1:25" x14ac:dyDescent="0.25">
      <c r="A697" s="280"/>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2"/>
    </row>
    <row r="698" spans="1:25" x14ac:dyDescent="0.25">
      <c r="A698" s="280"/>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2"/>
    </row>
    <row r="699" spans="1:25" x14ac:dyDescent="0.25">
      <c r="A699" s="280"/>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2"/>
    </row>
    <row r="700" spans="1:25" x14ac:dyDescent="0.25">
      <c r="A700" s="280"/>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2"/>
    </row>
    <row r="701" spans="1:25" x14ac:dyDescent="0.25">
      <c r="A701" s="280"/>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2"/>
    </row>
    <row r="702" spans="1:25" x14ac:dyDescent="0.25">
      <c r="A702" s="280"/>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2"/>
    </row>
    <row r="703" spans="1:25" x14ac:dyDescent="0.25">
      <c r="A703" s="280"/>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2"/>
    </row>
    <row r="704" spans="1:25" x14ac:dyDescent="0.25">
      <c r="A704" s="280"/>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2"/>
    </row>
    <row r="705" spans="1:25" x14ac:dyDescent="0.25">
      <c r="A705" s="280"/>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2"/>
    </row>
    <row r="706" spans="1:25" x14ac:dyDescent="0.25">
      <c r="A706" s="280"/>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2"/>
    </row>
    <row r="707" spans="1:25" x14ac:dyDescent="0.25">
      <c r="A707" s="280"/>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2"/>
    </row>
    <row r="708" spans="1:25" x14ac:dyDescent="0.25">
      <c r="A708" s="280"/>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2"/>
    </row>
    <row r="709" spans="1:25" ht="15.75" thickBot="1" x14ac:dyDescent="0.3">
      <c r="A709" s="283"/>
      <c r="B709" s="284"/>
      <c r="C709" s="284"/>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285"/>
    </row>
    <row r="711" spans="1:25" ht="15.75" thickBot="1" x14ac:dyDescent="0.3">
      <c r="A711" s="286" t="s">
        <v>29</v>
      </c>
      <c r="B711" s="286"/>
      <c r="C711" s="286"/>
      <c r="D711" s="286"/>
    </row>
    <row r="712" spans="1:25" x14ac:dyDescent="0.25">
      <c r="A712" s="277"/>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9"/>
    </row>
    <row r="713" spans="1:25" x14ac:dyDescent="0.25">
      <c r="A713" s="280"/>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2"/>
    </row>
    <row r="714" spans="1:25" x14ac:dyDescent="0.25">
      <c r="A714" s="280"/>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2"/>
    </row>
    <row r="715" spans="1:25" x14ac:dyDescent="0.25">
      <c r="A715" s="280"/>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2"/>
    </row>
    <row r="716" spans="1:25" x14ac:dyDescent="0.25">
      <c r="A716" s="280"/>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2"/>
    </row>
    <row r="717" spans="1:25" x14ac:dyDescent="0.25">
      <c r="A717" s="280"/>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2"/>
    </row>
    <row r="718" spans="1:25" ht="15.75" thickBot="1" x14ac:dyDescent="0.3">
      <c r="A718" s="283"/>
      <c r="B718" s="284"/>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285"/>
    </row>
    <row r="720" spans="1:25" ht="15.75" thickBot="1" x14ac:dyDescent="0.3">
      <c r="A720" s="286" t="s">
        <v>27</v>
      </c>
      <c r="B720" s="286"/>
      <c r="C720" s="286"/>
      <c r="D720" s="286"/>
      <c r="E720" s="286"/>
      <c r="F720" s="286"/>
      <c r="G720" s="286"/>
      <c r="H720" s="286"/>
    </row>
    <row r="721" spans="1:25" ht="15.75" thickBot="1" x14ac:dyDescent="0.3">
      <c r="A721" s="297"/>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9"/>
    </row>
    <row r="723" spans="1:25" ht="15.75" thickBot="1" x14ac:dyDescent="0.3">
      <c r="A723" s="286" t="s">
        <v>120</v>
      </c>
      <c r="B723" s="286"/>
      <c r="C723" s="286"/>
      <c r="E723" s="286" t="s">
        <v>121</v>
      </c>
      <c r="F723" s="286"/>
      <c r="G723" s="286"/>
    </row>
    <row r="724" spans="1:25" ht="15.75" thickBot="1" x14ac:dyDescent="0.3">
      <c r="A724" s="275"/>
      <c r="B724" s="276"/>
      <c r="E724" s="275"/>
      <c r="F724" s="276"/>
    </row>
    <row r="726" spans="1:25" s="12" customFormat="1" x14ac:dyDescent="0.25"/>
    <row r="728" spans="1:25" ht="19.5" thickBot="1" x14ac:dyDescent="0.35">
      <c r="A728" s="274" t="s">
        <v>91</v>
      </c>
      <c r="B728" s="274"/>
      <c r="C728" s="274"/>
      <c r="D728" s="274"/>
      <c r="E728" s="274"/>
      <c r="F728" s="274"/>
      <c r="H728" s="274" t="s">
        <v>200</v>
      </c>
      <c r="I728" s="274"/>
      <c r="J728" s="274"/>
    </row>
    <row r="729" spans="1:25" x14ac:dyDescent="0.25">
      <c r="A729" s="277"/>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9"/>
    </row>
    <row r="730" spans="1:25" x14ac:dyDescent="0.25">
      <c r="A730" s="280"/>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2"/>
    </row>
    <row r="731" spans="1:25" x14ac:dyDescent="0.25">
      <c r="A731" s="280"/>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2"/>
    </row>
    <row r="732" spans="1:25" x14ac:dyDescent="0.25">
      <c r="A732" s="280"/>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2"/>
    </row>
    <row r="733" spans="1:25" x14ac:dyDescent="0.25">
      <c r="A733" s="280"/>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2"/>
    </row>
    <row r="734" spans="1:25" x14ac:dyDescent="0.25">
      <c r="A734" s="280"/>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2"/>
    </row>
    <row r="735" spans="1:25" x14ac:dyDescent="0.25">
      <c r="A735" s="280"/>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2"/>
    </row>
    <row r="736" spans="1:25" x14ac:dyDescent="0.25">
      <c r="A736" s="280"/>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2"/>
    </row>
    <row r="737" spans="1:25" x14ac:dyDescent="0.25">
      <c r="A737" s="280"/>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2"/>
    </row>
    <row r="738" spans="1:25" x14ac:dyDescent="0.25">
      <c r="A738" s="280"/>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2"/>
    </row>
    <row r="739" spans="1:25" x14ac:dyDescent="0.25">
      <c r="A739" s="280"/>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2"/>
    </row>
    <row r="740" spans="1:25" x14ac:dyDescent="0.25">
      <c r="A740" s="280"/>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2"/>
    </row>
    <row r="741" spans="1:25" x14ac:dyDescent="0.25">
      <c r="A741" s="280"/>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2"/>
    </row>
    <row r="742" spans="1:25" ht="15.75" thickBot="1" x14ac:dyDescent="0.3">
      <c r="A742" s="283"/>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5"/>
    </row>
    <row r="744" spans="1:25" ht="15.75" thickBot="1" x14ac:dyDescent="0.3">
      <c r="A744" s="286" t="s">
        <v>29</v>
      </c>
      <c r="B744" s="286"/>
      <c r="C744" s="286"/>
      <c r="D744" s="286"/>
    </row>
    <row r="745" spans="1:25" x14ac:dyDescent="0.25">
      <c r="A745" s="277"/>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9"/>
    </row>
    <row r="746" spans="1:25" x14ac:dyDescent="0.25">
      <c r="A746" s="280"/>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2"/>
    </row>
    <row r="747" spans="1:25" x14ac:dyDescent="0.25">
      <c r="A747" s="280"/>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2"/>
    </row>
    <row r="748" spans="1:25" x14ac:dyDescent="0.25">
      <c r="A748" s="280"/>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2"/>
    </row>
    <row r="749" spans="1:25" x14ac:dyDescent="0.25">
      <c r="A749" s="280"/>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2"/>
    </row>
    <row r="750" spans="1:25" x14ac:dyDescent="0.25">
      <c r="A750" s="280"/>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2"/>
    </row>
    <row r="751" spans="1:25" ht="15.75" thickBot="1" x14ac:dyDescent="0.3">
      <c r="A751" s="283"/>
      <c r="B751" s="284"/>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285"/>
    </row>
    <row r="753" spans="1:25" ht="15.75" thickBot="1" x14ac:dyDescent="0.3">
      <c r="A753" s="286" t="s">
        <v>27</v>
      </c>
      <c r="B753" s="286"/>
      <c r="C753" s="286"/>
      <c r="D753" s="286"/>
      <c r="E753" s="286"/>
      <c r="F753" s="286"/>
      <c r="G753" s="286"/>
      <c r="H753" s="286"/>
    </row>
    <row r="754" spans="1:25" ht="15.75" thickBot="1" x14ac:dyDescent="0.3">
      <c r="A754" s="297"/>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9"/>
    </row>
    <row r="756" spans="1:25" ht="15.75" thickBot="1" x14ac:dyDescent="0.3">
      <c r="A756" s="286" t="s">
        <v>120</v>
      </c>
      <c r="B756" s="286"/>
      <c r="C756" s="286"/>
      <c r="E756" s="286" t="s">
        <v>121</v>
      </c>
      <c r="F756" s="286"/>
      <c r="G756" s="286"/>
    </row>
    <row r="757" spans="1:25" ht="15.75" thickBot="1" x14ac:dyDescent="0.3">
      <c r="A757" s="275"/>
      <c r="B757" s="276"/>
      <c r="E757" s="275"/>
      <c r="F757" s="276"/>
    </row>
    <row r="759" spans="1:25" s="12" customFormat="1" x14ac:dyDescent="0.25"/>
    <row r="761" spans="1:25" ht="19.5" thickBot="1" x14ac:dyDescent="0.35">
      <c r="A761" s="274" t="s">
        <v>92</v>
      </c>
      <c r="B761" s="274"/>
      <c r="C761" s="274"/>
      <c r="D761" s="274"/>
      <c r="E761" s="274"/>
      <c r="F761" s="274"/>
      <c r="H761" s="274" t="s">
        <v>200</v>
      </c>
      <c r="I761" s="274"/>
      <c r="J761" s="274"/>
    </row>
    <row r="762" spans="1:25" x14ac:dyDescent="0.25">
      <c r="A762" s="277"/>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9"/>
    </row>
    <row r="763" spans="1:25" x14ac:dyDescent="0.25">
      <c r="A763" s="280"/>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2"/>
    </row>
    <row r="764" spans="1:25" x14ac:dyDescent="0.25">
      <c r="A764" s="280"/>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2"/>
    </row>
    <row r="765" spans="1:25" x14ac:dyDescent="0.25">
      <c r="A765" s="280"/>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2"/>
    </row>
    <row r="766" spans="1:25" x14ac:dyDescent="0.25">
      <c r="A766" s="280"/>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2"/>
    </row>
    <row r="767" spans="1:25" x14ac:dyDescent="0.25">
      <c r="A767" s="280"/>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2"/>
    </row>
    <row r="768" spans="1:25" x14ac:dyDescent="0.25">
      <c r="A768" s="280"/>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2"/>
    </row>
    <row r="769" spans="1:25" x14ac:dyDescent="0.25">
      <c r="A769" s="280"/>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2"/>
    </row>
    <row r="770" spans="1:25" x14ac:dyDescent="0.25">
      <c r="A770" s="280"/>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2"/>
    </row>
    <row r="771" spans="1:25" x14ac:dyDescent="0.25">
      <c r="A771" s="280"/>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2"/>
    </row>
    <row r="772" spans="1:25" x14ac:dyDescent="0.25">
      <c r="A772" s="280"/>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2"/>
    </row>
    <row r="773" spans="1:25" x14ac:dyDescent="0.25">
      <c r="A773" s="280"/>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2"/>
    </row>
    <row r="774" spans="1:25" x14ac:dyDescent="0.25">
      <c r="A774" s="280"/>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2"/>
    </row>
    <row r="775" spans="1:25" ht="15.75" thickBot="1" x14ac:dyDescent="0.3">
      <c r="A775" s="283"/>
      <c r="B775" s="284"/>
      <c r="C775" s="284"/>
      <c r="D775" s="284"/>
      <c r="E775" s="284"/>
      <c r="F775" s="284"/>
      <c r="G775" s="284"/>
      <c r="H775" s="284"/>
      <c r="I775" s="284"/>
      <c r="J775" s="284"/>
      <c r="K775" s="284"/>
      <c r="L775" s="284"/>
      <c r="M775" s="284"/>
      <c r="N775" s="284"/>
      <c r="O775" s="284"/>
      <c r="P775" s="284"/>
      <c r="Q775" s="284"/>
      <c r="R775" s="284"/>
      <c r="S775" s="284"/>
      <c r="T775" s="284"/>
      <c r="U775" s="284"/>
      <c r="V775" s="284"/>
      <c r="W775" s="284"/>
      <c r="X775" s="284"/>
      <c r="Y775" s="285"/>
    </row>
    <row r="777" spans="1:25" ht="15.75" thickBot="1" x14ac:dyDescent="0.3">
      <c r="A777" s="286" t="s">
        <v>29</v>
      </c>
      <c r="B777" s="286"/>
      <c r="C777" s="286"/>
      <c r="D777" s="286"/>
    </row>
    <row r="778" spans="1:25" x14ac:dyDescent="0.25">
      <c r="A778" s="277"/>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9"/>
    </row>
    <row r="779" spans="1:25" x14ac:dyDescent="0.25">
      <c r="A779" s="280"/>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2"/>
    </row>
    <row r="780" spans="1:25" x14ac:dyDescent="0.25">
      <c r="A780" s="280"/>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2"/>
    </row>
    <row r="781" spans="1:25" x14ac:dyDescent="0.25">
      <c r="A781" s="280"/>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2"/>
    </row>
    <row r="782" spans="1:25" x14ac:dyDescent="0.25">
      <c r="A782" s="280"/>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2"/>
    </row>
    <row r="783" spans="1:25" x14ac:dyDescent="0.25">
      <c r="A783" s="280"/>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2"/>
    </row>
    <row r="784" spans="1:25" ht="15.75" thickBot="1" x14ac:dyDescent="0.3">
      <c r="A784" s="283"/>
      <c r="B784" s="284"/>
      <c r="C784" s="284"/>
      <c r="D784" s="284"/>
      <c r="E784" s="284"/>
      <c r="F784" s="284"/>
      <c r="G784" s="284"/>
      <c r="H784" s="284"/>
      <c r="I784" s="284"/>
      <c r="J784" s="284"/>
      <c r="K784" s="284"/>
      <c r="L784" s="284"/>
      <c r="M784" s="284"/>
      <c r="N784" s="284"/>
      <c r="O784" s="284"/>
      <c r="P784" s="284"/>
      <c r="Q784" s="284"/>
      <c r="R784" s="284"/>
      <c r="S784" s="284"/>
      <c r="T784" s="284"/>
      <c r="U784" s="284"/>
      <c r="V784" s="284"/>
      <c r="W784" s="284"/>
      <c r="X784" s="284"/>
      <c r="Y784" s="285"/>
    </row>
    <row r="786" spans="1:25" ht="15.75" thickBot="1" x14ac:dyDescent="0.3">
      <c r="A786" s="286" t="s">
        <v>27</v>
      </c>
      <c r="B786" s="286"/>
      <c r="C786" s="286"/>
      <c r="D786" s="286"/>
      <c r="E786" s="286"/>
      <c r="F786" s="286"/>
      <c r="G786" s="286"/>
      <c r="H786" s="286"/>
    </row>
    <row r="787" spans="1:25" ht="15.75" thickBot="1" x14ac:dyDescent="0.3">
      <c r="A787" s="297"/>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9"/>
    </row>
    <row r="789" spans="1:25" ht="15.75" thickBot="1" x14ac:dyDescent="0.3">
      <c r="A789" s="286" t="s">
        <v>120</v>
      </c>
      <c r="B789" s="286"/>
      <c r="C789" s="286"/>
      <c r="E789" s="286" t="s">
        <v>121</v>
      </c>
      <c r="F789" s="286"/>
      <c r="G789" s="286"/>
    </row>
    <row r="790" spans="1:25" ht="15.75" thickBot="1" x14ac:dyDescent="0.3">
      <c r="A790" s="275"/>
      <c r="B790" s="276"/>
      <c r="E790" s="275"/>
      <c r="F790" s="276"/>
    </row>
    <row r="792" spans="1:25" s="12" customFormat="1" x14ac:dyDescent="0.25"/>
    <row r="794" spans="1:25" ht="19.5" thickBot="1" x14ac:dyDescent="0.35">
      <c r="A794" s="274" t="s">
        <v>93</v>
      </c>
      <c r="B794" s="274"/>
      <c r="C794" s="274"/>
      <c r="D794" s="274"/>
      <c r="E794" s="274"/>
      <c r="F794" s="274"/>
      <c r="H794" s="274" t="s">
        <v>200</v>
      </c>
      <c r="I794" s="274"/>
      <c r="J794" s="274"/>
    </row>
    <row r="795" spans="1:25" x14ac:dyDescent="0.25">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9"/>
    </row>
    <row r="796" spans="1:25" x14ac:dyDescent="0.25">
      <c r="A796" s="280"/>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2"/>
    </row>
    <row r="797" spans="1:25" x14ac:dyDescent="0.25">
      <c r="A797" s="280"/>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2"/>
    </row>
    <row r="798" spans="1:25" x14ac:dyDescent="0.25">
      <c r="A798" s="280"/>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2"/>
    </row>
    <row r="799" spans="1:25" x14ac:dyDescent="0.25">
      <c r="A799" s="280"/>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2"/>
    </row>
    <row r="800" spans="1:25" x14ac:dyDescent="0.25">
      <c r="A800" s="280"/>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2"/>
    </row>
    <row r="801" spans="1:25" x14ac:dyDescent="0.25">
      <c r="A801" s="280"/>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2"/>
    </row>
    <row r="802" spans="1:25" x14ac:dyDescent="0.25">
      <c r="A802" s="280"/>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2"/>
    </row>
    <row r="803" spans="1:25" x14ac:dyDescent="0.25">
      <c r="A803" s="280"/>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2"/>
    </row>
    <row r="804" spans="1:25" x14ac:dyDescent="0.25">
      <c r="A804" s="280"/>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2"/>
    </row>
    <row r="805" spans="1:25" x14ac:dyDescent="0.25">
      <c r="A805" s="280"/>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2"/>
    </row>
    <row r="806" spans="1:25" x14ac:dyDescent="0.25">
      <c r="A806" s="280"/>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2"/>
    </row>
    <row r="807" spans="1:25" x14ac:dyDescent="0.25">
      <c r="A807" s="280"/>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2"/>
    </row>
    <row r="808" spans="1:25" ht="15.75" thickBot="1" x14ac:dyDescent="0.3">
      <c r="A808" s="283"/>
      <c r="B808" s="284"/>
      <c r="C808" s="284"/>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285"/>
    </row>
    <row r="810" spans="1:25" ht="15.75" thickBot="1" x14ac:dyDescent="0.3">
      <c r="A810" s="286" t="s">
        <v>29</v>
      </c>
      <c r="B810" s="286"/>
      <c r="C810" s="286"/>
      <c r="D810" s="286"/>
    </row>
    <row r="811" spans="1:25" x14ac:dyDescent="0.25">
      <c r="A811" s="277"/>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9"/>
    </row>
    <row r="812" spans="1:25" x14ac:dyDescent="0.25">
      <c r="A812" s="280"/>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2"/>
    </row>
    <row r="813" spans="1:25" x14ac:dyDescent="0.25">
      <c r="A813" s="280"/>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2"/>
    </row>
    <row r="814" spans="1:25" x14ac:dyDescent="0.25">
      <c r="A814" s="280"/>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2"/>
    </row>
    <row r="815" spans="1:25" x14ac:dyDescent="0.25">
      <c r="A815" s="280"/>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2"/>
    </row>
    <row r="816" spans="1:25" x14ac:dyDescent="0.25">
      <c r="A816" s="280"/>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2"/>
    </row>
    <row r="817" spans="1:25" ht="15.75" thickBot="1" x14ac:dyDescent="0.3">
      <c r="A817" s="283"/>
      <c r="B817" s="284"/>
      <c r="C817" s="284"/>
      <c r="D817" s="284"/>
      <c r="E817" s="284"/>
      <c r="F817" s="284"/>
      <c r="G817" s="284"/>
      <c r="H817" s="284"/>
      <c r="I817" s="284"/>
      <c r="J817" s="284"/>
      <c r="K817" s="284"/>
      <c r="L817" s="284"/>
      <c r="M817" s="284"/>
      <c r="N817" s="284"/>
      <c r="O817" s="284"/>
      <c r="P817" s="284"/>
      <c r="Q817" s="284"/>
      <c r="R817" s="284"/>
      <c r="S817" s="284"/>
      <c r="T817" s="284"/>
      <c r="U817" s="284"/>
      <c r="V817" s="284"/>
      <c r="W817" s="284"/>
      <c r="X817" s="284"/>
      <c r="Y817" s="285"/>
    </row>
    <row r="819" spans="1:25" ht="15.75" thickBot="1" x14ac:dyDescent="0.3">
      <c r="A819" s="286" t="s">
        <v>27</v>
      </c>
      <c r="B819" s="286"/>
      <c r="C819" s="286"/>
      <c r="D819" s="286"/>
      <c r="E819" s="286"/>
      <c r="F819" s="286"/>
      <c r="G819" s="286"/>
      <c r="H819" s="286"/>
    </row>
    <row r="820" spans="1:25" ht="15.75" thickBot="1" x14ac:dyDescent="0.3">
      <c r="A820" s="297"/>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9"/>
    </row>
    <row r="822" spans="1:25" ht="15.75" thickBot="1" x14ac:dyDescent="0.3">
      <c r="A822" s="286" t="s">
        <v>120</v>
      </c>
      <c r="B822" s="286"/>
      <c r="C822" s="286"/>
      <c r="E822" s="286" t="s">
        <v>121</v>
      </c>
      <c r="F822" s="286"/>
      <c r="G822" s="286"/>
    </row>
    <row r="823" spans="1:25" ht="15.75" thickBot="1" x14ac:dyDescent="0.3">
      <c r="A823" s="275"/>
      <c r="B823" s="276"/>
      <c r="E823" s="275"/>
      <c r="F823" s="276"/>
    </row>
    <row r="825" spans="1:25" s="12" customFormat="1" x14ac:dyDescent="0.25"/>
    <row r="827" spans="1:25" ht="19.5" thickBot="1" x14ac:dyDescent="0.35">
      <c r="A827" s="274" t="s">
        <v>94</v>
      </c>
      <c r="B827" s="274"/>
      <c r="C827" s="274"/>
      <c r="D827" s="274"/>
      <c r="E827" s="274"/>
      <c r="F827" s="274"/>
      <c r="H827" s="274" t="s">
        <v>200</v>
      </c>
      <c r="I827" s="274"/>
      <c r="J827" s="274"/>
    </row>
    <row r="828" spans="1:25" x14ac:dyDescent="0.25">
      <c r="A828" s="277"/>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9"/>
    </row>
    <row r="829" spans="1:25" x14ac:dyDescent="0.25">
      <c r="A829" s="280"/>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2"/>
    </row>
    <row r="830" spans="1:25" x14ac:dyDescent="0.25">
      <c r="A830" s="280"/>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2"/>
    </row>
    <row r="831" spans="1:25" x14ac:dyDescent="0.25">
      <c r="A831" s="280"/>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2"/>
    </row>
    <row r="832" spans="1:25" x14ac:dyDescent="0.25">
      <c r="A832" s="280"/>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2"/>
    </row>
    <row r="833" spans="1:25" x14ac:dyDescent="0.25">
      <c r="A833" s="280"/>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2"/>
    </row>
    <row r="834" spans="1:25" x14ac:dyDescent="0.25">
      <c r="A834" s="280"/>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2"/>
    </row>
    <row r="835" spans="1:25" x14ac:dyDescent="0.25">
      <c r="A835" s="280"/>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2"/>
    </row>
    <row r="836" spans="1:25" x14ac:dyDescent="0.25">
      <c r="A836" s="280"/>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2"/>
    </row>
    <row r="837" spans="1:25" x14ac:dyDescent="0.25">
      <c r="A837" s="280"/>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2"/>
    </row>
    <row r="838" spans="1:25" x14ac:dyDescent="0.25">
      <c r="A838" s="280"/>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2"/>
    </row>
    <row r="839" spans="1:25" x14ac:dyDescent="0.25">
      <c r="A839" s="280"/>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2"/>
    </row>
    <row r="840" spans="1:25" x14ac:dyDescent="0.25">
      <c r="A840" s="280"/>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2"/>
    </row>
    <row r="841" spans="1:25" ht="15.75" thickBot="1" x14ac:dyDescent="0.3">
      <c r="A841" s="283"/>
      <c r="B841" s="284"/>
      <c r="C841" s="284"/>
      <c r="D841" s="284"/>
      <c r="E841" s="284"/>
      <c r="F841" s="284"/>
      <c r="G841" s="284"/>
      <c r="H841" s="284"/>
      <c r="I841" s="284"/>
      <c r="J841" s="284"/>
      <c r="K841" s="284"/>
      <c r="L841" s="284"/>
      <c r="M841" s="284"/>
      <c r="N841" s="284"/>
      <c r="O841" s="284"/>
      <c r="P841" s="284"/>
      <c r="Q841" s="284"/>
      <c r="R841" s="284"/>
      <c r="S841" s="284"/>
      <c r="T841" s="284"/>
      <c r="U841" s="284"/>
      <c r="V841" s="284"/>
      <c r="W841" s="284"/>
      <c r="X841" s="284"/>
      <c r="Y841" s="285"/>
    </row>
    <row r="843" spans="1:25" ht="15.75" thickBot="1" x14ac:dyDescent="0.3">
      <c r="A843" s="286" t="s">
        <v>29</v>
      </c>
      <c r="B843" s="286"/>
      <c r="C843" s="286"/>
      <c r="D843" s="286"/>
    </row>
    <row r="844" spans="1:25" x14ac:dyDescent="0.25">
      <c r="A844" s="277"/>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9"/>
    </row>
    <row r="845" spans="1:25" x14ac:dyDescent="0.25">
      <c r="A845" s="280"/>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2"/>
    </row>
    <row r="846" spans="1:25" x14ac:dyDescent="0.25">
      <c r="A846" s="280"/>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2"/>
    </row>
    <row r="847" spans="1:25" x14ac:dyDescent="0.25">
      <c r="A847" s="280"/>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2"/>
    </row>
    <row r="848" spans="1:25" x14ac:dyDescent="0.25">
      <c r="A848" s="280"/>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2"/>
    </row>
    <row r="849" spans="1:25" x14ac:dyDescent="0.25">
      <c r="A849" s="280"/>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2"/>
    </row>
    <row r="850" spans="1:25" ht="15.75" thickBot="1" x14ac:dyDescent="0.3">
      <c r="A850" s="283"/>
      <c r="B850" s="284"/>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5"/>
    </row>
    <row r="852" spans="1:25" ht="15.75" thickBot="1" x14ac:dyDescent="0.3">
      <c r="A852" s="286" t="s">
        <v>27</v>
      </c>
      <c r="B852" s="286"/>
      <c r="C852" s="286"/>
      <c r="D852" s="286"/>
      <c r="E852" s="286"/>
      <c r="F852" s="286"/>
      <c r="G852" s="286"/>
      <c r="H852" s="286"/>
    </row>
    <row r="853" spans="1:25" ht="15.75" thickBot="1" x14ac:dyDescent="0.3">
      <c r="A853" s="297"/>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9"/>
    </row>
    <row r="855" spans="1:25" ht="15.75" thickBot="1" x14ac:dyDescent="0.3">
      <c r="A855" s="286" t="s">
        <v>120</v>
      </c>
      <c r="B855" s="286"/>
      <c r="C855" s="286"/>
      <c r="E855" s="286" t="s">
        <v>121</v>
      </c>
      <c r="F855" s="286"/>
      <c r="G855" s="286"/>
    </row>
    <row r="856" spans="1:25" ht="15.75" thickBot="1" x14ac:dyDescent="0.3">
      <c r="A856" s="275"/>
      <c r="B856" s="276"/>
      <c r="E856" s="275"/>
      <c r="F856" s="276"/>
    </row>
    <row r="858" spans="1:25" s="12" customFormat="1" x14ac:dyDescent="0.25"/>
    <row r="860" spans="1:25" ht="19.5" thickBot="1" x14ac:dyDescent="0.35">
      <c r="A860" s="274" t="s">
        <v>95</v>
      </c>
      <c r="B860" s="274"/>
      <c r="C860" s="274"/>
      <c r="D860" s="274"/>
      <c r="E860" s="274"/>
      <c r="F860" s="274"/>
      <c r="H860" s="274" t="s">
        <v>200</v>
      </c>
      <c r="I860" s="274"/>
      <c r="J860" s="274"/>
    </row>
    <row r="861" spans="1:25" x14ac:dyDescent="0.25">
      <c r="A861" s="277"/>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9"/>
    </row>
    <row r="862" spans="1:25" x14ac:dyDescent="0.25">
      <c r="A862" s="280"/>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2"/>
    </row>
    <row r="863" spans="1:25" x14ac:dyDescent="0.25">
      <c r="A863" s="280"/>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2"/>
    </row>
    <row r="864" spans="1:25" x14ac:dyDescent="0.25">
      <c r="A864" s="280"/>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2"/>
    </row>
    <row r="865" spans="1:25" x14ac:dyDescent="0.25">
      <c r="A865" s="280"/>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2"/>
    </row>
    <row r="866" spans="1:25" x14ac:dyDescent="0.25">
      <c r="A866" s="280"/>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2"/>
    </row>
    <row r="867" spans="1:25" x14ac:dyDescent="0.25">
      <c r="A867" s="280"/>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2"/>
    </row>
    <row r="868" spans="1:25" x14ac:dyDescent="0.25">
      <c r="A868" s="280"/>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2"/>
    </row>
    <row r="869" spans="1:25" x14ac:dyDescent="0.25">
      <c r="A869" s="280"/>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2"/>
    </row>
    <row r="870" spans="1:25" x14ac:dyDescent="0.25">
      <c r="A870" s="280"/>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2"/>
    </row>
    <row r="871" spans="1:25" x14ac:dyDescent="0.25">
      <c r="A871" s="280"/>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2"/>
    </row>
    <row r="872" spans="1:25" x14ac:dyDescent="0.25">
      <c r="A872" s="280"/>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2"/>
    </row>
    <row r="873" spans="1:25" x14ac:dyDescent="0.25">
      <c r="A873" s="280"/>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2"/>
    </row>
    <row r="874" spans="1:25" ht="15.75" thickBot="1" x14ac:dyDescent="0.3">
      <c r="A874" s="283"/>
      <c r="B874" s="284"/>
      <c r="C874" s="284"/>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285"/>
    </row>
    <row r="876" spans="1:25" ht="15.75" thickBot="1" x14ac:dyDescent="0.3">
      <c r="A876" s="286" t="s">
        <v>29</v>
      </c>
      <c r="B876" s="286"/>
      <c r="C876" s="286"/>
      <c r="D876" s="286"/>
    </row>
    <row r="877" spans="1:25" x14ac:dyDescent="0.25">
      <c r="A877" s="277"/>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9"/>
    </row>
    <row r="878" spans="1:25" x14ac:dyDescent="0.25">
      <c r="A878" s="280"/>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2"/>
    </row>
    <row r="879" spans="1:25" x14ac:dyDescent="0.25">
      <c r="A879" s="280"/>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2"/>
    </row>
    <row r="880" spans="1:25" x14ac:dyDescent="0.25">
      <c r="A880" s="280"/>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2"/>
    </row>
    <row r="881" spans="1:25" x14ac:dyDescent="0.25">
      <c r="A881" s="280"/>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2"/>
    </row>
    <row r="882" spans="1:25" x14ac:dyDescent="0.25">
      <c r="A882" s="280"/>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2"/>
    </row>
    <row r="883" spans="1:25" ht="15.75" thickBot="1" x14ac:dyDescent="0.3">
      <c r="A883" s="283"/>
      <c r="B883" s="284"/>
      <c r="C883" s="284"/>
      <c r="D883" s="284"/>
      <c r="E883" s="284"/>
      <c r="F883" s="284"/>
      <c r="G883" s="284"/>
      <c r="H883" s="284"/>
      <c r="I883" s="284"/>
      <c r="J883" s="284"/>
      <c r="K883" s="284"/>
      <c r="L883" s="284"/>
      <c r="M883" s="284"/>
      <c r="N883" s="284"/>
      <c r="O883" s="284"/>
      <c r="P883" s="284"/>
      <c r="Q883" s="284"/>
      <c r="R883" s="284"/>
      <c r="S883" s="284"/>
      <c r="T883" s="284"/>
      <c r="U883" s="284"/>
      <c r="V883" s="284"/>
      <c r="W883" s="284"/>
      <c r="X883" s="284"/>
      <c r="Y883" s="285"/>
    </row>
    <row r="885" spans="1:25" ht="15.75" thickBot="1" x14ac:dyDescent="0.3">
      <c r="A885" s="286" t="s">
        <v>27</v>
      </c>
      <c r="B885" s="286"/>
      <c r="C885" s="286"/>
      <c r="D885" s="286"/>
      <c r="E885" s="286"/>
      <c r="F885" s="286"/>
      <c r="G885" s="286"/>
      <c r="H885" s="286"/>
    </row>
    <row r="886" spans="1:25" ht="15.75" thickBot="1" x14ac:dyDescent="0.3">
      <c r="A886" s="297"/>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9"/>
    </row>
    <row r="888" spans="1:25" ht="15.75" thickBot="1" x14ac:dyDescent="0.3">
      <c r="A888" s="286" t="s">
        <v>120</v>
      </c>
      <c r="B888" s="286"/>
      <c r="C888" s="286"/>
      <c r="E888" s="286" t="s">
        <v>121</v>
      </c>
      <c r="F888" s="286"/>
      <c r="G888" s="286"/>
    </row>
    <row r="889" spans="1:25" ht="15.75" thickBot="1" x14ac:dyDescent="0.3">
      <c r="A889" s="275"/>
      <c r="B889" s="276"/>
      <c r="E889" s="275"/>
      <c r="F889" s="276"/>
    </row>
    <row r="891" spans="1:25" s="12" customFormat="1" x14ac:dyDescent="0.25"/>
    <row r="893" spans="1:25" ht="19.5" thickBot="1" x14ac:dyDescent="0.35">
      <c r="A893" s="274" t="s">
        <v>96</v>
      </c>
      <c r="B893" s="274"/>
      <c r="C893" s="274"/>
      <c r="D893" s="274"/>
      <c r="E893" s="274"/>
      <c r="F893" s="274"/>
      <c r="H893" s="274" t="s">
        <v>200</v>
      </c>
      <c r="I893" s="274"/>
      <c r="J893" s="274"/>
    </row>
    <row r="894" spans="1:25" x14ac:dyDescent="0.25">
      <c r="A894" s="277"/>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9"/>
    </row>
    <row r="895" spans="1:25" x14ac:dyDescent="0.25">
      <c r="A895" s="280"/>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2"/>
    </row>
    <row r="896" spans="1:25" x14ac:dyDescent="0.25">
      <c r="A896" s="280"/>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2"/>
    </row>
    <row r="897" spans="1:25" x14ac:dyDescent="0.25">
      <c r="A897" s="280"/>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2"/>
    </row>
    <row r="898" spans="1:25" x14ac:dyDescent="0.25">
      <c r="A898" s="280"/>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2"/>
    </row>
    <row r="899" spans="1:25" x14ac:dyDescent="0.25">
      <c r="A899" s="280"/>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2"/>
    </row>
    <row r="900" spans="1:25" x14ac:dyDescent="0.25">
      <c r="A900" s="280"/>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2"/>
    </row>
    <row r="901" spans="1:25" x14ac:dyDescent="0.25">
      <c r="A901" s="280"/>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2"/>
    </row>
    <row r="902" spans="1:25" x14ac:dyDescent="0.25">
      <c r="A902" s="280"/>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2"/>
    </row>
    <row r="903" spans="1:25" x14ac:dyDescent="0.25">
      <c r="A903" s="280"/>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2"/>
    </row>
    <row r="904" spans="1:25" x14ac:dyDescent="0.25">
      <c r="A904" s="280"/>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2"/>
    </row>
    <row r="905" spans="1:25" x14ac:dyDescent="0.25">
      <c r="A905" s="280"/>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2"/>
    </row>
    <row r="906" spans="1:25" x14ac:dyDescent="0.25">
      <c r="A906" s="280"/>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2"/>
    </row>
    <row r="907" spans="1:25" ht="15.75" thickBot="1" x14ac:dyDescent="0.3">
      <c r="A907" s="283"/>
      <c r="B907" s="284"/>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285"/>
    </row>
    <row r="909" spans="1:25" ht="15.75" thickBot="1" x14ac:dyDescent="0.3">
      <c r="A909" s="286" t="s">
        <v>29</v>
      </c>
      <c r="B909" s="286"/>
      <c r="C909" s="286"/>
      <c r="D909" s="286"/>
    </row>
    <row r="910" spans="1:25" x14ac:dyDescent="0.25">
      <c r="A910" s="277"/>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9"/>
    </row>
    <row r="911" spans="1:25" x14ac:dyDescent="0.25">
      <c r="A911" s="280"/>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2"/>
    </row>
    <row r="912" spans="1:25" x14ac:dyDescent="0.25">
      <c r="A912" s="280"/>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2"/>
    </row>
    <row r="913" spans="1:25" x14ac:dyDescent="0.25">
      <c r="A913" s="280"/>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2"/>
    </row>
    <row r="914" spans="1:25" x14ac:dyDescent="0.25">
      <c r="A914" s="280"/>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2"/>
    </row>
    <row r="915" spans="1:25" x14ac:dyDescent="0.25">
      <c r="A915" s="280"/>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2"/>
    </row>
    <row r="916" spans="1:25" ht="15.75" thickBot="1" x14ac:dyDescent="0.3">
      <c r="A916" s="283"/>
      <c r="B916" s="284"/>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285"/>
    </row>
    <row r="918" spans="1:25" ht="15.75" thickBot="1" x14ac:dyDescent="0.3">
      <c r="A918" s="286" t="s">
        <v>27</v>
      </c>
      <c r="B918" s="286"/>
      <c r="C918" s="286"/>
      <c r="D918" s="286"/>
      <c r="E918" s="286"/>
      <c r="F918" s="286"/>
      <c r="G918" s="286"/>
      <c r="H918" s="286"/>
    </row>
    <row r="919" spans="1:25" ht="15.75" thickBot="1" x14ac:dyDescent="0.3">
      <c r="A919" s="297"/>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9"/>
    </row>
    <row r="921" spans="1:25" ht="15.75" thickBot="1" x14ac:dyDescent="0.3">
      <c r="A921" s="286" t="s">
        <v>120</v>
      </c>
      <c r="B921" s="286"/>
      <c r="C921" s="286"/>
      <c r="E921" s="286" t="s">
        <v>121</v>
      </c>
      <c r="F921" s="286"/>
      <c r="G921" s="286"/>
    </row>
    <row r="922" spans="1:25" ht="15.75" thickBot="1" x14ac:dyDescent="0.3">
      <c r="A922" s="275"/>
      <c r="B922" s="276"/>
      <c r="E922" s="275"/>
      <c r="F922" s="276"/>
    </row>
    <row r="924" spans="1:25" s="12" customFormat="1" x14ac:dyDescent="0.25"/>
    <row r="926" spans="1:25" ht="19.5" thickBot="1" x14ac:dyDescent="0.35">
      <c r="A926" s="274" t="s">
        <v>97</v>
      </c>
      <c r="B926" s="274"/>
      <c r="C926" s="274"/>
      <c r="D926" s="274"/>
      <c r="E926" s="274"/>
      <c r="F926" s="274"/>
      <c r="H926" s="274" t="s">
        <v>200</v>
      </c>
      <c r="I926" s="274"/>
      <c r="J926" s="274"/>
    </row>
    <row r="927" spans="1:25" x14ac:dyDescent="0.25">
      <c r="A927" s="277"/>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9"/>
    </row>
    <row r="928" spans="1:25" x14ac:dyDescent="0.25">
      <c r="A928" s="280"/>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2"/>
    </row>
    <row r="929" spans="1:25" x14ac:dyDescent="0.25">
      <c r="A929" s="280"/>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2"/>
    </row>
    <row r="930" spans="1:25" x14ac:dyDescent="0.25">
      <c r="A930" s="280"/>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2"/>
    </row>
    <row r="931" spans="1:25" x14ac:dyDescent="0.25">
      <c r="A931" s="280"/>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2"/>
    </row>
    <row r="932" spans="1:25" x14ac:dyDescent="0.25">
      <c r="A932" s="280"/>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2"/>
    </row>
    <row r="933" spans="1:25" x14ac:dyDescent="0.25">
      <c r="A933" s="280"/>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2"/>
    </row>
    <row r="934" spans="1:25" x14ac:dyDescent="0.25">
      <c r="A934" s="280"/>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2"/>
    </row>
    <row r="935" spans="1:25" x14ac:dyDescent="0.25">
      <c r="A935" s="280"/>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2"/>
    </row>
    <row r="936" spans="1:25" x14ac:dyDescent="0.25">
      <c r="A936" s="280"/>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2"/>
    </row>
    <row r="937" spans="1:25" x14ac:dyDescent="0.25">
      <c r="A937" s="280"/>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2"/>
    </row>
    <row r="938" spans="1:25" x14ac:dyDescent="0.25">
      <c r="A938" s="280"/>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2"/>
    </row>
    <row r="939" spans="1:25" x14ac:dyDescent="0.25">
      <c r="A939" s="280"/>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2"/>
    </row>
    <row r="940" spans="1:25" ht="15.75" thickBot="1" x14ac:dyDescent="0.3">
      <c r="A940" s="283"/>
      <c r="B940" s="284"/>
      <c r="C940" s="284"/>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85"/>
    </row>
    <row r="942" spans="1:25" ht="15.75" thickBot="1" x14ac:dyDescent="0.3">
      <c r="A942" s="286" t="s">
        <v>29</v>
      </c>
      <c r="B942" s="286"/>
      <c r="C942" s="286"/>
      <c r="D942" s="286"/>
    </row>
    <row r="943" spans="1:25" x14ac:dyDescent="0.25">
      <c r="A943" s="277"/>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9"/>
    </row>
    <row r="944" spans="1:25" x14ac:dyDescent="0.25">
      <c r="A944" s="280"/>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2"/>
    </row>
    <row r="945" spans="1:25" x14ac:dyDescent="0.25">
      <c r="A945" s="280"/>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2"/>
    </row>
    <row r="946" spans="1:25" x14ac:dyDescent="0.25">
      <c r="A946" s="280"/>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2"/>
    </row>
    <row r="947" spans="1:25" x14ac:dyDescent="0.25">
      <c r="A947" s="280"/>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2"/>
    </row>
    <row r="948" spans="1:25" x14ac:dyDescent="0.25">
      <c r="A948" s="280"/>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2"/>
    </row>
    <row r="949" spans="1:25" ht="15.75" thickBot="1" x14ac:dyDescent="0.3">
      <c r="A949" s="283"/>
      <c r="B949" s="284"/>
      <c r="C949" s="284"/>
      <c r="D949" s="284"/>
      <c r="E949" s="284"/>
      <c r="F949" s="284"/>
      <c r="G949" s="284"/>
      <c r="H949" s="284"/>
      <c r="I949" s="284"/>
      <c r="J949" s="284"/>
      <c r="K949" s="284"/>
      <c r="L949" s="284"/>
      <c r="M949" s="284"/>
      <c r="N949" s="284"/>
      <c r="O949" s="284"/>
      <c r="P949" s="284"/>
      <c r="Q949" s="284"/>
      <c r="R949" s="284"/>
      <c r="S949" s="284"/>
      <c r="T949" s="284"/>
      <c r="U949" s="284"/>
      <c r="V949" s="284"/>
      <c r="W949" s="284"/>
      <c r="X949" s="284"/>
      <c r="Y949" s="285"/>
    </row>
    <row r="951" spans="1:25" ht="15.75" thickBot="1" x14ac:dyDescent="0.3">
      <c r="A951" s="286" t="s">
        <v>27</v>
      </c>
      <c r="B951" s="286"/>
      <c r="C951" s="286"/>
      <c r="D951" s="286"/>
      <c r="E951" s="286"/>
      <c r="F951" s="286"/>
      <c r="G951" s="286"/>
      <c r="H951" s="286"/>
    </row>
    <row r="952" spans="1:25" ht="15.75" thickBot="1" x14ac:dyDescent="0.3">
      <c r="A952" s="297"/>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9"/>
    </row>
    <row r="954" spans="1:25" ht="15.75" thickBot="1" x14ac:dyDescent="0.3">
      <c r="A954" s="286" t="s">
        <v>120</v>
      </c>
      <c r="B954" s="286"/>
      <c r="C954" s="286"/>
      <c r="E954" s="286" t="s">
        <v>121</v>
      </c>
      <c r="F954" s="286"/>
      <c r="G954" s="286"/>
    </row>
    <row r="955" spans="1:25" ht="15.75" thickBot="1" x14ac:dyDescent="0.3">
      <c r="A955" s="275"/>
      <c r="B955" s="276"/>
      <c r="E955" s="275"/>
      <c r="F955" s="276"/>
    </row>
    <row r="957" spans="1:25" s="12" customFormat="1" x14ac:dyDescent="0.25"/>
    <row r="959" spans="1:25" ht="19.5" thickBot="1" x14ac:dyDescent="0.35">
      <c r="A959" s="274" t="s">
        <v>98</v>
      </c>
      <c r="B959" s="274"/>
      <c r="C959" s="274"/>
      <c r="D959" s="274"/>
      <c r="E959" s="274"/>
      <c r="F959" s="274"/>
      <c r="H959" s="274" t="s">
        <v>200</v>
      </c>
      <c r="I959" s="274"/>
      <c r="J959" s="274"/>
    </row>
    <row r="960" spans="1:25" x14ac:dyDescent="0.25">
      <c r="A960" s="277"/>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9"/>
    </row>
    <row r="961" spans="1:25" x14ac:dyDescent="0.25">
      <c r="A961" s="280"/>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2"/>
    </row>
    <row r="962" spans="1:25" x14ac:dyDescent="0.25">
      <c r="A962" s="280"/>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2"/>
    </row>
    <row r="963" spans="1:25" x14ac:dyDescent="0.25">
      <c r="A963" s="280"/>
      <c r="B963" s="281"/>
      <c r="C963" s="281"/>
      <c r="D963" s="281"/>
      <c r="E963" s="281"/>
      <c r="F963" s="281"/>
      <c r="G963" s="281"/>
      <c r="H963" s="281"/>
      <c r="I963" s="281"/>
      <c r="J963" s="281"/>
      <c r="K963" s="281"/>
      <c r="L963" s="281"/>
      <c r="M963" s="281"/>
      <c r="N963" s="281"/>
      <c r="O963" s="281"/>
      <c r="P963" s="281"/>
      <c r="Q963" s="281"/>
      <c r="R963" s="281"/>
      <c r="S963" s="281"/>
      <c r="T963" s="281"/>
      <c r="U963" s="281"/>
      <c r="V963" s="281"/>
      <c r="W963" s="281"/>
      <c r="X963" s="281"/>
      <c r="Y963" s="282"/>
    </row>
    <row r="964" spans="1:25" x14ac:dyDescent="0.25">
      <c r="A964" s="280"/>
      <c r="B964" s="281"/>
      <c r="C964" s="281"/>
      <c r="D964" s="281"/>
      <c r="E964" s="281"/>
      <c r="F964" s="281"/>
      <c r="G964" s="281"/>
      <c r="H964" s="281"/>
      <c r="I964" s="281"/>
      <c r="J964" s="281"/>
      <c r="K964" s="281"/>
      <c r="L964" s="281"/>
      <c r="M964" s="281"/>
      <c r="N964" s="281"/>
      <c r="O964" s="281"/>
      <c r="P964" s="281"/>
      <c r="Q964" s="281"/>
      <c r="R964" s="281"/>
      <c r="S964" s="281"/>
      <c r="T964" s="281"/>
      <c r="U964" s="281"/>
      <c r="V964" s="281"/>
      <c r="W964" s="281"/>
      <c r="X964" s="281"/>
      <c r="Y964" s="282"/>
    </row>
    <row r="965" spans="1:25" x14ac:dyDescent="0.25">
      <c r="A965" s="280"/>
      <c r="B965" s="281"/>
      <c r="C965" s="281"/>
      <c r="D965" s="281"/>
      <c r="E965" s="281"/>
      <c r="F965" s="281"/>
      <c r="G965" s="281"/>
      <c r="H965" s="281"/>
      <c r="I965" s="281"/>
      <c r="J965" s="281"/>
      <c r="K965" s="281"/>
      <c r="L965" s="281"/>
      <c r="M965" s="281"/>
      <c r="N965" s="281"/>
      <c r="O965" s="281"/>
      <c r="P965" s="281"/>
      <c r="Q965" s="281"/>
      <c r="R965" s="281"/>
      <c r="S965" s="281"/>
      <c r="T965" s="281"/>
      <c r="U965" s="281"/>
      <c r="V965" s="281"/>
      <c r="W965" s="281"/>
      <c r="X965" s="281"/>
      <c r="Y965" s="282"/>
    </row>
    <row r="966" spans="1:25" x14ac:dyDescent="0.25">
      <c r="A966" s="280"/>
      <c r="B966" s="281"/>
      <c r="C966" s="281"/>
      <c r="D966" s="281"/>
      <c r="E966" s="281"/>
      <c r="F966" s="281"/>
      <c r="G966" s="281"/>
      <c r="H966" s="281"/>
      <c r="I966" s="281"/>
      <c r="J966" s="281"/>
      <c r="K966" s="281"/>
      <c r="L966" s="281"/>
      <c r="M966" s="281"/>
      <c r="N966" s="281"/>
      <c r="O966" s="281"/>
      <c r="P966" s="281"/>
      <c r="Q966" s="281"/>
      <c r="R966" s="281"/>
      <c r="S966" s="281"/>
      <c r="T966" s="281"/>
      <c r="U966" s="281"/>
      <c r="V966" s="281"/>
      <c r="W966" s="281"/>
      <c r="X966" s="281"/>
      <c r="Y966" s="282"/>
    </row>
    <row r="967" spans="1:25" x14ac:dyDescent="0.25">
      <c r="A967" s="280"/>
      <c r="B967" s="281"/>
      <c r="C967" s="281"/>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2"/>
    </row>
    <row r="968" spans="1:25" x14ac:dyDescent="0.25">
      <c r="A968" s="280"/>
      <c r="B968" s="281"/>
      <c r="C968" s="281"/>
      <c r="D968" s="281"/>
      <c r="E968" s="281"/>
      <c r="F968" s="281"/>
      <c r="G968" s="281"/>
      <c r="H968" s="281"/>
      <c r="I968" s="281"/>
      <c r="J968" s="281"/>
      <c r="K968" s="281"/>
      <c r="L968" s="281"/>
      <c r="M968" s="281"/>
      <c r="N968" s="281"/>
      <c r="O968" s="281"/>
      <c r="P968" s="281"/>
      <c r="Q968" s="281"/>
      <c r="R968" s="281"/>
      <c r="S968" s="281"/>
      <c r="T968" s="281"/>
      <c r="U968" s="281"/>
      <c r="V968" s="281"/>
      <c r="W968" s="281"/>
      <c r="X968" s="281"/>
      <c r="Y968" s="282"/>
    </row>
    <row r="969" spans="1:25" x14ac:dyDescent="0.25">
      <c r="A969" s="280"/>
      <c r="B969" s="281"/>
      <c r="C969" s="281"/>
      <c r="D969" s="281"/>
      <c r="E969" s="281"/>
      <c r="F969" s="281"/>
      <c r="G969" s="281"/>
      <c r="H969" s="281"/>
      <c r="I969" s="281"/>
      <c r="J969" s="281"/>
      <c r="K969" s="281"/>
      <c r="L969" s="281"/>
      <c r="M969" s="281"/>
      <c r="N969" s="281"/>
      <c r="O969" s="281"/>
      <c r="P969" s="281"/>
      <c r="Q969" s="281"/>
      <c r="R969" s="281"/>
      <c r="S969" s="281"/>
      <c r="T969" s="281"/>
      <c r="U969" s="281"/>
      <c r="V969" s="281"/>
      <c r="W969" s="281"/>
      <c r="X969" s="281"/>
      <c r="Y969" s="282"/>
    </row>
    <row r="970" spans="1:25" x14ac:dyDescent="0.25">
      <c r="A970" s="280"/>
      <c r="B970" s="281"/>
      <c r="C970" s="281"/>
      <c r="D970" s="281"/>
      <c r="E970" s="281"/>
      <c r="F970" s="281"/>
      <c r="G970" s="281"/>
      <c r="H970" s="281"/>
      <c r="I970" s="281"/>
      <c r="J970" s="281"/>
      <c r="K970" s="281"/>
      <c r="L970" s="281"/>
      <c r="M970" s="281"/>
      <c r="N970" s="281"/>
      <c r="O970" s="281"/>
      <c r="P970" s="281"/>
      <c r="Q970" s="281"/>
      <c r="R970" s="281"/>
      <c r="S970" s="281"/>
      <c r="T970" s="281"/>
      <c r="U970" s="281"/>
      <c r="V970" s="281"/>
      <c r="W970" s="281"/>
      <c r="X970" s="281"/>
      <c r="Y970" s="282"/>
    </row>
    <row r="971" spans="1:25" x14ac:dyDescent="0.25">
      <c r="A971" s="280"/>
      <c r="B971" s="281"/>
      <c r="C971" s="281"/>
      <c r="D971" s="281"/>
      <c r="E971" s="281"/>
      <c r="F971" s="281"/>
      <c r="G971" s="281"/>
      <c r="H971" s="281"/>
      <c r="I971" s="281"/>
      <c r="J971" s="281"/>
      <c r="K971" s="281"/>
      <c r="L971" s="281"/>
      <c r="M971" s="281"/>
      <c r="N971" s="281"/>
      <c r="O971" s="281"/>
      <c r="P971" s="281"/>
      <c r="Q971" s="281"/>
      <c r="R971" s="281"/>
      <c r="S971" s="281"/>
      <c r="T971" s="281"/>
      <c r="U971" s="281"/>
      <c r="V971" s="281"/>
      <c r="W971" s="281"/>
      <c r="X971" s="281"/>
      <c r="Y971" s="282"/>
    </row>
    <row r="972" spans="1:25" x14ac:dyDescent="0.25">
      <c r="A972" s="280"/>
      <c r="B972" s="281"/>
      <c r="C972" s="281"/>
      <c r="D972" s="281"/>
      <c r="E972" s="281"/>
      <c r="F972" s="281"/>
      <c r="G972" s="281"/>
      <c r="H972" s="281"/>
      <c r="I972" s="281"/>
      <c r="J972" s="281"/>
      <c r="K972" s="281"/>
      <c r="L972" s="281"/>
      <c r="M972" s="281"/>
      <c r="N972" s="281"/>
      <c r="O972" s="281"/>
      <c r="P972" s="281"/>
      <c r="Q972" s="281"/>
      <c r="R972" s="281"/>
      <c r="S972" s="281"/>
      <c r="T972" s="281"/>
      <c r="U972" s="281"/>
      <c r="V972" s="281"/>
      <c r="W972" s="281"/>
      <c r="X972" s="281"/>
      <c r="Y972" s="282"/>
    </row>
    <row r="973" spans="1:25" ht="15.75" thickBot="1" x14ac:dyDescent="0.3">
      <c r="A973" s="283"/>
      <c r="B973" s="284"/>
      <c r="C973" s="284"/>
      <c r="D973" s="284"/>
      <c r="E973" s="284"/>
      <c r="F973" s="284"/>
      <c r="G973" s="284"/>
      <c r="H973" s="284"/>
      <c r="I973" s="284"/>
      <c r="J973" s="284"/>
      <c r="K973" s="284"/>
      <c r="L973" s="284"/>
      <c r="M973" s="284"/>
      <c r="N973" s="284"/>
      <c r="O973" s="284"/>
      <c r="P973" s="284"/>
      <c r="Q973" s="284"/>
      <c r="R973" s="284"/>
      <c r="S973" s="284"/>
      <c r="T973" s="284"/>
      <c r="U973" s="284"/>
      <c r="V973" s="284"/>
      <c r="W973" s="284"/>
      <c r="X973" s="284"/>
      <c r="Y973" s="285"/>
    </row>
    <row r="975" spans="1:25" ht="15.75" thickBot="1" x14ac:dyDescent="0.3">
      <c r="A975" s="286" t="s">
        <v>29</v>
      </c>
      <c r="B975" s="286"/>
      <c r="C975" s="286"/>
      <c r="D975" s="286"/>
    </row>
    <row r="976" spans="1:25" x14ac:dyDescent="0.25">
      <c r="A976" s="277"/>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9"/>
    </row>
    <row r="977" spans="1:25" x14ac:dyDescent="0.25">
      <c r="A977" s="280"/>
      <c r="B977" s="281"/>
      <c r="C977" s="281"/>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2"/>
    </row>
    <row r="978" spans="1:25" x14ac:dyDescent="0.25">
      <c r="A978" s="280"/>
      <c r="B978" s="281"/>
      <c r="C978" s="281"/>
      <c r="D978" s="281"/>
      <c r="E978" s="281"/>
      <c r="F978" s="281"/>
      <c r="G978" s="281"/>
      <c r="H978" s="281"/>
      <c r="I978" s="281"/>
      <c r="J978" s="281"/>
      <c r="K978" s="281"/>
      <c r="L978" s="281"/>
      <c r="M978" s="281"/>
      <c r="N978" s="281"/>
      <c r="O978" s="281"/>
      <c r="P978" s="281"/>
      <c r="Q978" s="281"/>
      <c r="R978" s="281"/>
      <c r="S978" s="281"/>
      <c r="T978" s="281"/>
      <c r="U978" s="281"/>
      <c r="V978" s="281"/>
      <c r="W978" s="281"/>
      <c r="X978" s="281"/>
      <c r="Y978" s="282"/>
    </row>
    <row r="979" spans="1:25" x14ac:dyDescent="0.25">
      <c r="A979" s="280"/>
      <c r="B979" s="281"/>
      <c r="C979" s="281"/>
      <c r="D979" s="281"/>
      <c r="E979" s="281"/>
      <c r="F979" s="281"/>
      <c r="G979" s="281"/>
      <c r="H979" s="281"/>
      <c r="I979" s="281"/>
      <c r="J979" s="281"/>
      <c r="K979" s="281"/>
      <c r="L979" s="281"/>
      <c r="M979" s="281"/>
      <c r="N979" s="281"/>
      <c r="O979" s="281"/>
      <c r="P979" s="281"/>
      <c r="Q979" s="281"/>
      <c r="R979" s="281"/>
      <c r="S979" s="281"/>
      <c r="T979" s="281"/>
      <c r="U979" s="281"/>
      <c r="V979" s="281"/>
      <c r="W979" s="281"/>
      <c r="X979" s="281"/>
      <c r="Y979" s="282"/>
    </row>
    <row r="980" spans="1:25" x14ac:dyDescent="0.25">
      <c r="A980" s="280"/>
      <c r="B980" s="281"/>
      <c r="C980" s="281"/>
      <c r="D980" s="281"/>
      <c r="E980" s="281"/>
      <c r="F980" s="281"/>
      <c r="G980" s="281"/>
      <c r="H980" s="281"/>
      <c r="I980" s="281"/>
      <c r="J980" s="281"/>
      <c r="K980" s="281"/>
      <c r="L980" s="281"/>
      <c r="M980" s="281"/>
      <c r="N980" s="281"/>
      <c r="O980" s="281"/>
      <c r="P980" s="281"/>
      <c r="Q980" s="281"/>
      <c r="R980" s="281"/>
      <c r="S980" s="281"/>
      <c r="T980" s="281"/>
      <c r="U980" s="281"/>
      <c r="V980" s="281"/>
      <c r="W980" s="281"/>
      <c r="X980" s="281"/>
      <c r="Y980" s="282"/>
    </row>
    <row r="981" spans="1:25" x14ac:dyDescent="0.25">
      <c r="A981" s="280"/>
      <c r="B981" s="281"/>
      <c r="C981" s="281"/>
      <c r="D981" s="281"/>
      <c r="E981" s="281"/>
      <c r="F981" s="281"/>
      <c r="G981" s="281"/>
      <c r="H981" s="281"/>
      <c r="I981" s="281"/>
      <c r="J981" s="281"/>
      <c r="K981" s="281"/>
      <c r="L981" s="281"/>
      <c r="M981" s="281"/>
      <c r="N981" s="281"/>
      <c r="O981" s="281"/>
      <c r="P981" s="281"/>
      <c r="Q981" s="281"/>
      <c r="R981" s="281"/>
      <c r="S981" s="281"/>
      <c r="T981" s="281"/>
      <c r="U981" s="281"/>
      <c r="V981" s="281"/>
      <c r="W981" s="281"/>
      <c r="X981" s="281"/>
      <c r="Y981" s="282"/>
    </row>
    <row r="982" spans="1:25" ht="15.75" thickBot="1" x14ac:dyDescent="0.3">
      <c r="A982" s="283"/>
      <c r="B982" s="284"/>
      <c r="C982" s="284"/>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285"/>
    </row>
    <row r="984" spans="1:25" ht="15.75" thickBot="1" x14ac:dyDescent="0.3">
      <c r="A984" s="286" t="s">
        <v>27</v>
      </c>
      <c r="B984" s="286"/>
      <c r="C984" s="286"/>
      <c r="D984" s="286"/>
      <c r="E984" s="286"/>
      <c r="F984" s="286"/>
      <c r="G984" s="286"/>
      <c r="H984" s="286"/>
    </row>
    <row r="985" spans="1:25" ht="15.75" thickBot="1" x14ac:dyDescent="0.3">
      <c r="A985" s="297"/>
      <c r="B985" s="298"/>
      <c r="C985" s="298"/>
      <c r="D985" s="298"/>
      <c r="E985" s="298"/>
      <c r="F985" s="298"/>
      <c r="G985" s="298"/>
      <c r="H985" s="298"/>
      <c r="I985" s="298"/>
      <c r="J985" s="298"/>
      <c r="K985" s="298"/>
      <c r="L985" s="298"/>
      <c r="M985" s="298"/>
      <c r="N985" s="298"/>
      <c r="O985" s="298"/>
      <c r="P985" s="298"/>
      <c r="Q985" s="298"/>
      <c r="R985" s="298"/>
      <c r="S985" s="298"/>
      <c r="T985" s="298"/>
      <c r="U985" s="298"/>
      <c r="V985" s="298"/>
      <c r="W985" s="298"/>
      <c r="X985" s="298"/>
      <c r="Y985" s="299"/>
    </row>
    <row r="987" spans="1:25" ht="15.75" thickBot="1" x14ac:dyDescent="0.3">
      <c r="A987" s="286" t="s">
        <v>120</v>
      </c>
      <c r="B987" s="286"/>
      <c r="C987" s="286"/>
      <c r="E987" s="286" t="s">
        <v>121</v>
      </c>
      <c r="F987" s="286"/>
      <c r="G987" s="286"/>
    </row>
    <row r="988" spans="1:25" ht="15.75" thickBot="1" x14ac:dyDescent="0.3">
      <c r="A988" s="275"/>
      <c r="B988" s="276"/>
      <c r="E988" s="275"/>
      <c r="F988" s="276"/>
    </row>
    <row r="990" spans="1:25" s="12" customFormat="1" x14ac:dyDescent="0.25"/>
    <row r="992" spans="1:25" ht="19.5" thickBot="1" x14ac:dyDescent="0.35">
      <c r="A992" s="274" t="s">
        <v>99</v>
      </c>
      <c r="B992" s="274"/>
      <c r="C992" s="274"/>
      <c r="D992" s="274"/>
      <c r="E992" s="274"/>
      <c r="F992" s="274"/>
      <c r="H992" s="274" t="s">
        <v>200</v>
      </c>
      <c r="I992" s="274"/>
      <c r="J992" s="274"/>
    </row>
    <row r="993" spans="1:25" x14ac:dyDescent="0.25">
      <c r="A993" s="277"/>
      <c r="B993" s="278"/>
      <c r="C993" s="278"/>
      <c r="D993" s="278"/>
      <c r="E993" s="278"/>
      <c r="F993" s="278"/>
      <c r="G993" s="278"/>
      <c r="H993" s="278"/>
      <c r="I993" s="278"/>
      <c r="J993" s="278"/>
      <c r="K993" s="278"/>
      <c r="L993" s="278"/>
      <c r="M993" s="278"/>
      <c r="N993" s="278"/>
      <c r="O993" s="278"/>
      <c r="P993" s="278"/>
      <c r="Q993" s="278"/>
      <c r="R993" s="278"/>
      <c r="S993" s="278"/>
      <c r="T993" s="278"/>
      <c r="U993" s="278"/>
      <c r="V993" s="278"/>
      <c r="W993" s="278"/>
      <c r="X993" s="278"/>
      <c r="Y993" s="279"/>
    </row>
    <row r="994" spans="1:25" x14ac:dyDescent="0.25">
      <c r="A994" s="280"/>
      <c r="B994" s="281"/>
      <c r="C994" s="281"/>
      <c r="D994" s="281"/>
      <c r="E994" s="281"/>
      <c r="F994" s="281"/>
      <c r="G994" s="281"/>
      <c r="H994" s="281"/>
      <c r="I994" s="281"/>
      <c r="J994" s="281"/>
      <c r="K994" s="281"/>
      <c r="L994" s="281"/>
      <c r="M994" s="281"/>
      <c r="N994" s="281"/>
      <c r="O994" s="281"/>
      <c r="P994" s="281"/>
      <c r="Q994" s="281"/>
      <c r="R994" s="281"/>
      <c r="S994" s="281"/>
      <c r="T994" s="281"/>
      <c r="U994" s="281"/>
      <c r="V994" s="281"/>
      <c r="W994" s="281"/>
      <c r="X994" s="281"/>
      <c r="Y994" s="282"/>
    </row>
    <row r="995" spans="1:25" x14ac:dyDescent="0.25">
      <c r="A995" s="280"/>
      <c r="B995" s="281"/>
      <c r="C995" s="281"/>
      <c r="D995" s="281"/>
      <c r="E995" s="281"/>
      <c r="F995" s="281"/>
      <c r="G995" s="281"/>
      <c r="H995" s="281"/>
      <c r="I995" s="281"/>
      <c r="J995" s="281"/>
      <c r="K995" s="281"/>
      <c r="L995" s="281"/>
      <c r="M995" s="281"/>
      <c r="N995" s="281"/>
      <c r="O995" s="281"/>
      <c r="P995" s="281"/>
      <c r="Q995" s="281"/>
      <c r="R995" s="281"/>
      <c r="S995" s="281"/>
      <c r="T995" s="281"/>
      <c r="U995" s="281"/>
      <c r="V995" s="281"/>
      <c r="W995" s="281"/>
      <c r="X995" s="281"/>
      <c r="Y995" s="282"/>
    </row>
    <row r="996" spans="1:25" x14ac:dyDescent="0.25">
      <c r="A996" s="280"/>
      <c r="B996" s="281"/>
      <c r="C996" s="281"/>
      <c r="D996" s="281"/>
      <c r="E996" s="281"/>
      <c r="F996" s="281"/>
      <c r="G996" s="281"/>
      <c r="H996" s="281"/>
      <c r="I996" s="281"/>
      <c r="J996" s="281"/>
      <c r="K996" s="281"/>
      <c r="L996" s="281"/>
      <c r="M996" s="281"/>
      <c r="N996" s="281"/>
      <c r="O996" s="281"/>
      <c r="P996" s="281"/>
      <c r="Q996" s="281"/>
      <c r="R996" s="281"/>
      <c r="S996" s="281"/>
      <c r="T996" s="281"/>
      <c r="U996" s="281"/>
      <c r="V996" s="281"/>
      <c r="W996" s="281"/>
      <c r="X996" s="281"/>
      <c r="Y996" s="282"/>
    </row>
    <row r="997" spans="1:25" x14ac:dyDescent="0.25">
      <c r="A997" s="280"/>
      <c r="B997" s="281"/>
      <c r="C997" s="281"/>
      <c r="D997" s="281"/>
      <c r="E997" s="281"/>
      <c r="F997" s="281"/>
      <c r="G997" s="281"/>
      <c r="H997" s="281"/>
      <c r="I997" s="281"/>
      <c r="J997" s="281"/>
      <c r="K997" s="281"/>
      <c r="L997" s="281"/>
      <c r="M997" s="281"/>
      <c r="N997" s="281"/>
      <c r="O997" s="281"/>
      <c r="P997" s="281"/>
      <c r="Q997" s="281"/>
      <c r="R997" s="281"/>
      <c r="S997" s="281"/>
      <c r="T997" s="281"/>
      <c r="U997" s="281"/>
      <c r="V997" s="281"/>
      <c r="W997" s="281"/>
      <c r="X997" s="281"/>
      <c r="Y997" s="282"/>
    </row>
    <row r="998" spans="1:25" x14ac:dyDescent="0.25">
      <c r="A998" s="280"/>
      <c r="B998" s="281"/>
      <c r="C998" s="281"/>
      <c r="D998" s="281"/>
      <c r="E998" s="281"/>
      <c r="F998" s="281"/>
      <c r="G998" s="281"/>
      <c r="H998" s="281"/>
      <c r="I998" s="281"/>
      <c r="J998" s="281"/>
      <c r="K998" s="281"/>
      <c r="L998" s="281"/>
      <c r="M998" s="281"/>
      <c r="N998" s="281"/>
      <c r="O998" s="281"/>
      <c r="P998" s="281"/>
      <c r="Q998" s="281"/>
      <c r="R998" s="281"/>
      <c r="S998" s="281"/>
      <c r="T998" s="281"/>
      <c r="U998" s="281"/>
      <c r="V998" s="281"/>
      <c r="W998" s="281"/>
      <c r="X998" s="281"/>
      <c r="Y998" s="282"/>
    </row>
    <row r="999" spans="1:25" x14ac:dyDescent="0.25">
      <c r="A999" s="280"/>
      <c r="B999" s="281"/>
      <c r="C999" s="281"/>
      <c r="D999" s="281"/>
      <c r="E999" s="281"/>
      <c r="F999" s="281"/>
      <c r="G999" s="281"/>
      <c r="H999" s="281"/>
      <c r="I999" s="281"/>
      <c r="J999" s="281"/>
      <c r="K999" s="281"/>
      <c r="L999" s="281"/>
      <c r="M999" s="281"/>
      <c r="N999" s="281"/>
      <c r="O999" s="281"/>
      <c r="P999" s="281"/>
      <c r="Q999" s="281"/>
      <c r="R999" s="281"/>
      <c r="S999" s="281"/>
      <c r="T999" s="281"/>
      <c r="U999" s="281"/>
      <c r="V999" s="281"/>
      <c r="W999" s="281"/>
      <c r="X999" s="281"/>
      <c r="Y999" s="282"/>
    </row>
    <row r="1000" spans="1:25" x14ac:dyDescent="0.25">
      <c r="A1000" s="280"/>
      <c r="B1000" s="281"/>
      <c r="C1000" s="281"/>
      <c r="D1000" s="281"/>
      <c r="E1000" s="281"/>
      <c r="F1000" s="281"/>
      <c r="G1000" s="281"/>
      <c r="H1000" s="281"/>
      <c r="I1000" s="281"/>
      <c r="J1000" s="281"/>
      <c r="K1000" s="281"/>
      <c r="L1000" s="281"/>
      <c r="M1000" s="281"/>
      <c r="N1000" s="281"/>
      <c r="O1000" s="281"/>
      <c r="P1000" s="281"/>
      <c r="Q1000" s="281"/>
      <c r="R1000" s="281"/>
      <c r="S1000" s="281"/>
      <c r="T1000" s="281"/>
      <c r="U1000" s="281"/>
      <c r="V1000" s="281"/>
      <c r="W1000" s="281"/>
      <c r="X1000" s="281"/>
      <c r="Y1000" s="282"/>
    </row>
    <row r="1001" spans="1:25" x14ac:dyDescent="0.25">
      <c r="A1001" s="280"/>
      <c r="B1001" s="281"/>
      <c r="C1001" s="281"/>
      <c r="D1001" s="281"/>
      <c r="E1001" s="281"/>
      <c r="F1001" s="281"/>
      <c r="G1001" s="281"/>
      <c r="H1001" s="281"/>
      <c r="I1001" s="281"/>
      <c r="J1001" s="281"/>
      <c r="K1001" s="281"/>
      <c r="L1001" s="281"/>
      <c r="M1001" s="281"/>
      <c r="N1001" s="281"/>
      <c r="O1001" s="281"/>
      <c r="P1001" s="281"/>
      <c r="Q1001" s="281"/>
      <c r="R1001" s="281"/>
      <c r="S1001" s="281"/>
      <c r="T1001" s="281"/>
      <c r="U1001" s="281"/>
      <c r="V1001" s="281"/>
      <c r="W1001" s="281"/>
      <c r="X1001" s="281"/>
      <c r="Y1001" s="282"/>
    </row>
    <row r="1002" spans="1:25" x14ac:dyDescent="0.25">
      <c r="A1002" s="280"/>
      <c r="B1002" s="281"/>
      <c r="C1002" s="281"/>
      <c r="D1002" s="281"/>
      <c r="E1002" s="281"/>
      <c r="F1002" s="281"/>
      <c r="G1002" s="281"/>
      <c r="H1002" s="281"/>
      <c r="I1002" s="281"/>
      <c r="J1002" s="281"/>
      <c r="K1002" s="281"/>
      <c r="L1002" s="281"/>
      <c r="M1002" s="281"/>
      <c r="N1002" s="281"/>
      <c r="O1002" s="281"/>
      <c r="P1002" s="281"/>
      <c r="Q1002" s="281"/>
      <c r="R1002" s="281"/>
      <c r="S1002" s="281"/>
      <c r="T1002" s="281"/>
      <c r="U1002" s="281"/>
      <c r="V1002" s="281"/>
      <c r="W1002" s="281"/>
      <c r="X1002" s="281"/>
      <c r="Y1002" s="282"/>
    </row>
    <row r="1003" spans="1:25" x14ac:dyDescent="0.25">
      <c r="A1003" s="280"/>
      <c r="B1003" s="281"/>
      <c r="C1003" s="281"/>
      <c r="D1003" s="281"/>
      <c r="E1003" s="281"/>
      <c r="F1003" s="281"/>
      <c r="G1003" s="281"/>
      <c r="H1003" s="281"/>
      <c r="I1003" s="281"/>
      <c r="J1003" s="281"/>
      <c r="K1003" s="281"/>
      <c r="L1003" s="281"/>
      <c r="M1003" s="281"/>
      <c r="N1003" s="281"/>
      <c r="O1003" s="281"/>
      <c r="P1003" s="281"/>
      <c r="Q1003" s="281"/>
      <c r="R1003" s="281"/>
      <c r="S1003" s="281"/>
      <c r="T1003" s="281"/>
      <c r="U1003" s="281"/>
      <c r="V1003" s="281"/>
      <c r="W1003" s="281"/>
      <c r="X1003" s="281"/>
      <c r="Y1003" s="282"/>
    </row>
    <row r="1004" spans="1:25" x14ac:dyDescent="0.25">
      <c r="A1004" s="280"/>
      <c r="B1004" s="281"/>
      <c r="C1004" s="281"/>
      <c r="D1004" s="281"/>
      <c r="E1004" s="281"/>
      <c r="F1004" s="281"/>
      <c r="G1004" s="281"/>
      <c r="H1004" s="281"/>
      <c r="I1004" s="281"/>
      <c r="J1004" s="281"/>
      <c r="K1004" s="281"/>
      <c r="L1004" s="281"/>
      <c r="M1004" s="281"/>
      <c r="N1004" s="281"/>
      <c r="O1004" s="281"/>
      <c r="P1004" s="281"/>
      <c r="Q1004" s="281"/>
      <c r="R1004" s="281"/>
      <c r="S1004" s="281"/>
      <c r="T1004" s="281"/>
      <c r="U1004" s="281"/>
      <c r="V1004" s="281"/>
      <c r="W1004" s="281"/>
      <c r="X1004" s="281"/>
      <c r="Y1004" s="282"/>
    </row>
    <row r="1005" spans="1:25" x14ac:dyDescent="0.25">
      <c r="A1005" s="280"/>
      <c r="B1005" s="281"/>
      <c r="C1005" s="281"/>
      <c r="D1005" s="281"/>
      <c r="E1005" s="281"/>
      <c r="F1005" s="281"/>
      <c r="G1005" s="281"/>
      <c r="H1005" s="281"/>
      <c r="I1005" s="281"/>
      <c r="J1005" s="281"/>
      <c r="K1005" s="281"/>
      <c r="L1005" s="281"/>
      <c r="M1005" s="281"/>
      <c r="N1005" s="281"/>
      <c r="O1005" s="281"/>
      <c r="P1005" s="281"/>
      <c r="Q1005" s="281"/>
      <c r="R1005" s="281"/>
      <c r="S1005" s="281"/>
      <c r="T1005" s="281"/>
      <c r="U1005" s="281"/>
      <c r="V1005" s="281"/>
      <c r="W1005" s="281"/>
      <c r="X1005" s="281"/>
      <c r="Y1005" s="282"/>
    </row>
    <row r="1006" spans="1:25" ht="15.75" thickBot="1" x14ac:dyDescent="0.3">
      <c r="A1006" s="283"/>
      <c r="B1006" s="284"/>
      <c r="C1006" s="284"/>
      <c r="D1006" s="284"/>
      <c r="E1006" s="284"/>
      <c r="F1006" s="284"/>
      <c r="G1006" s="284"/>
      <c r="H1006" s="284"/>
      <c r="I1006" s="284"/>
      <c r="J1006" s="284"/>
      <c r="K1006" s="284"/>
      <c r="L1006" s="284"/>
      <c r="M1006" s="284"/>
      <c r="N1006" s="284"/>
      <c r="O1006" s="284"/>
      <c r="P1006" s="284"/>
      <c r="Q1006" s="284"/>
      <c r="R1006" s="284"/>
      <c r="S1006" s="284"/>
      <c r="T1006" s="284"/>
      <c r="U1006" s="284"/>
      <c r="V1006" s="284"/>
      <c r="W1006" s="284"/>
      <c r="X1006" s="284"/>
      <c r="Y1006" s="285"/>
    </row>
    <row r="1008" spans="1:25" ht="15.75" thickBot="1" x14ac:dyDescent="0.3">
      <c r="A1008" s="286" t="s">
        <v>29</v>
      </c>
      <c r="B1008" s="286"/>
      <c r="C1008" s="286"/>
      <c r="D1008" s="286"/>
    </row>
    <row r="1009" spans="1:25" x14ac:dyDescent="0.25">
      <c r="A1009" s="277"/>
      <c r="B1009" s="278"/>
      <c r="C1009" s="278"/>
      <c r="D1009" s="278"/>
      <c r="E1009" s="278"/>
      <c r="F1009" s="278"/>
      <c r="G1009" s="278"/>
      <c r="H1009" s="278"/>
      <c r="I1009" s="278"/>
      <c r="J1009" s="278"/>
      <c r="K1009" s="278"/>
      <c r="L1009" s="278"/>
      <c r="M1009" s="278"/>
      <c r="N1009" s="278"/>
      <c r="O1009" s="278"/>
      <c r="P1009" s="278"/>
      <c r="Q1009" s="278"/>
      <c r="R1009" s="278"/>
      <c r="S1009" s="278"/>
      <c r="T1009" s="278"/>
      <c r="U1009" s="278"/>
      <c r="V1009" s="278"/>
      <c r="W1009" s="278"/>
      <c r="X1009" s="278"/>
      <c r="Y1009" s="279"/>
    </row>
    <row r="1010" spans="1:25" x14ac:dyDescent="0.25">
      <c r="A1010" s="280"/>
      <c r="B1010" s="281"/>
      <c r="C1010" s="281"/>
      <c r="D1010" s="281"/>
      <c r="E1010" s="281"/>
      <c r="F1010" s="281"/>
      <c r="G1010" s="281"/>
      <c r="H1010" s="281"/>
      <c r="I1010" s="281"/>
      <c r="J1010" s="281"/>
      <c r="K1010" s="281"/>
      <c r="L1010" s="281"/>
      <c r="M1010" s="281"/>
      <c r="N1010" s="281"/>
      <c r="O1010" s="281"/>
      <c r="P1010" s="281"/>
      <c r="Q1010" s="281"/>
      <c r="R1010" s="281"/>
      <c r="S1010" s="281"/>
      <c r="T1010" s="281"/>
      <c r="U1010" s="281"/>
      <c r="V1010" s="281"/>
      <c r="W1010" s="281"/>
      <c r="X1010" s="281"/>
      <c r="Y1010" s="282"/>
    </row>
    <row r="1011" spans="1:25" x14ac:dyDescent="0.25">
      <c r="A1011" s="280"/>
      <c r="B1011" s="281"/>
      <c r="C1011" s="281"/>
      <c r="D1011" s="281"/>
      <c r="E1011" s="281"/>
      <c r="F1011" s="281"/>
      <c r="G1011" s="281"/>
      <c r="H1011" s="281"/>
      <c r="I1011" s="281"/>
      <c r="J1011" s="281"/>
      <c r="K1011" s="281"/>
      <c r="L1011" s="281"/>
      <c r="M1011" s="281"/>
      <c r="N1011" s="281"/>
      <c r="O1011" s="281"/>
      <c r="P1011" s="281"/>
      <c r="Q1011" s="281"/>
      <c r="R1011" s="281"/>
      <c r="S1011" s="281"/>
      <c r="T1011" s="281"/>
      <c r="U1011" s="281"/>
      <c r="V1011" s="281"/>
      <c r="W1011" s="281"/>
      <c r="X1011" s="281"/>
      <c r="Y1011" s="282"/>
    </row>
    <row r="1012" spans="1:25" x14ac:dyDescent="0.25">
      <c r="A1012" s="280"/>
      <c r="B1012" s="281"/>
      <c r="C1012" s="281"/>
      <c r="D1012" s="281"/>
      <c r="E1012" s="281"/>
      <c r="F1012" s="281"/>
      <c r="G1012" s="281"/>
      <c r="H1012" s="281"/>
      <c r="I1012" s="281"/>
      <c r="J1012" s="281"/>
      <c r="K1012" s="281"/>
      <c r="L1012" s="281"/>
      <c r="M1012" s="281"/>
      <c r="N1012" s="281"/>
      <c r="O1012" s="281"/>
      <c r="P1012" s="281"/>
      <c r="Q1012" s="281"/>
      <c r="R1012" s="281"/>
      <c r="S1012" s="281"/>
      <c r="T1012" s="281"/>
      <c r="U1012" s="281"/>
      <c r="V1012" s="281"/>
      <c r="W1012" s="281"/>
      <c r="X1012" s="281"/>
      <c r="Y1012" s="282"/>
    </row>
    <row r="1013" spans="1:25" x14ac:dyDescent="0.25">
      <c r="A1013" s="280"/>
      <c r="B1013" s="281"/>
      <c r="C1013" s="281"/>
      <c r="D1013" s="281"/>
      <c r="E1013" s="281"/>
      <c r="F1013" s="281"/>
      <c r="G1013" s="281"/>
      <c r="H1013" s="281"/>
      <c r="I1013" s="281"/>
      <c r="J1013" s="281"/>
      <c r="K1013" s="281"/>
      <c r="L1013" s="281"/>
      <c r="M1013" s="281"/>
      <c r="N1013" s="281"/>
      <c r="O1013" s="281"/>
      <c r="P1013" s="281"/>
      <c r="Q1013" s="281"/>
      <c r="R1013" s="281"/>
      <c r="S1013" s="281"/>
      <c r="T1013" s="281"/>
      <c r="U1013" s="281"/>
      <c r="V1013" s="281"/>
      <c r="W1013" s="281"/>
      <c r="X1013" s="281"/>
      <c r="Y1013" s="282"/>
    </row>
    <row r="1014" spans="1:25" x14ac:dyDescent="0.25">
      <c r="A1014" s="280"/>
      <c r="B1014" s="281"/>
      <c r="C1014" s="281"/>
      <c r="D1014" s="281"/>
      <c r="E1014" s="281"/>
      <c r="F1014" s="281"/>
      <c r="G1014" s="281"/>
      <c r="H1014" s="281"/>
      <c r="I1014" s="281"/>
      <c r="J1014" s="281"/>
      <c r="K1014" s="281"/>
      <c r="L1014" s="281"/>
      <c r="M1014" s="281"/>
      <c r="N1014" s="281"/>
      <c r="O1014" s="281"/>
      <c r="P1014" s="281"/>
      <c r="Q1014" s="281"/>
      <c r="R1014" s="281"/>
      <c r="S1014" s="281"/>
      <c r="T1014" s="281"/>
      <c r="U1014" s="281"/>
      <c r="V1014" s="281"/>
      <c r="W1014" s="281"/>
      <c r="X1014" s="281"/>
      <c r="Y1014" s="282"/>
    </row>
    <row r="1015" spans="1:25" ht="15.75" thickBot="1" x14ac:dyDescent="0.3">
      <c r="A1015" s="283"/>
      <c r="B1015" s="284"/>
      <c r="C1015" s="284"/>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285"/>
    </row>
    <row r="1017" spans="1:25" ht="15.75" thickBot="1" x14ac:dyDescent="0.3">
      <c r="A1017" s="286" t="s">
        <v>27</v>
      </c>
      <c r="B1017" s="286"/>
      <c r="C1017" s="286"/>
      <c r="D1017" s="286"/>
      <c r="E1017" s="286"/>
      <c r="F1017" s="286"/>
      <c r="G1017" s="286"/>
      <c r="H1017" s="286"/>
    </row>
    <row r="1018" spans="1:25" ht="15.75" thickBot="1" x14ac:dyDescent="0.3">
      <c r="A1018" s="297"/>
      <c r="B1018" s="298"/>
      <c r="C1018" s="298"/>
      <c r="D1018" s="298"/>
      <c r="E1018" s="298"/>
      <c r="F1018" s="298"/>
      <c r="G1018" s="298"/>
      <c r="H1018" s="298"/>
      <c r="I1018" s="298"/>
      <c r="J1018" s="298"/>
      <c r="K1018" s="298"/>
      <c r="L1018" s="298"/>
      <c r="M1018" s="298"/>
      <c r="N1018" s="298"/>
      <c r="O1018" s="298"/>
      <c r="P1018" s="298"/>
      <c r="Q1018" s="298"/>
      <c r="R1018" s="298"/>
      <c r="S1018" s="298"/>
      <c r="T1018" s="298"/>
      <c r="U1018" s="298"/>
      <c r="V1018" s="298"/>
      <c r="W1018" s="298"/>
      <c r="X1018" s="298"/>
      <c r="Y1018" s="299"/>
    </row>
    <row r="1020" spans="1:25" ht="15.75" thickBot="1" x14ac:dyDescent="0.3">
      <c r="A1020" s="286" t="s">
        <v>120</v>
      </c>
      <c r="B1020" s="286"/>
      <c r="C1020" s="286"/>
      <c r="E1020" s="286" t="s">
        <v>121</v>
      </c>
      <c r="F1020" s="286"/>
      <c r="G1020" s="286"/>
    </row>
    <row r="1021" spans="1:25" ht="15.75" thickBot="1" x14ac:dyDescent="0.3">
      <c r="A1021" s="275"/>
      <c r="B1021" s="276"/>
      <c r="E1021" s="275"/>
      <c r="F1021" s="276"/>
    </row>
    <row r="1023" spans="1:25" s="12" customFormat="1" x14ac:dyDescent="0.25"/>
    <row r="1025" spans="1:25" ht="19.5" thickBot="1" x14ac:dyDescent="0.35">
      <c r="A1025" s="274" t="s">
        <v>100</v>
      </c>
      <c r="B1025" s="274"/>
      <c r="C1025" s="274"/>
      <c r="D1025" s="274"/>
      <c r="E1025" s="274"/>
      <c r="F1025" s="274"/>
      <c r="H1025" s="274" t="s">
        <v>200</v>
      </c>
      <c r="I1025" s="274"/>
      <c r="J1025" s="274"/>
    </row>
    <row r="1026" spans="1:25" x14ac:dyDescent="0.25">
      <c r="A1026" s="277"/>
      <c r="B1026" s="278"/>
      <c r="C1026" s="278"/>
      <c r="D1026" s="278"/>
      <c r="E1026" s="278"/>
      <c r="F1026" s="278"/>
      <c r="G1026" s="278"/>
      <c r="H1026" s="278"/>
      <c r="I1026" s="278"/>
      <c r="J1026" s="278"/>
      <c r="K1026" s="278"/>
      <c r="L1026" s="278"/>
      <c r="M1026" s="278"/>
      <c r="N1026" s="278"/>
      <c r="O1026" s="278"/>
      <c r="P1026" s="278"/>
      <c r="Q1026" s="278"/>
      <c r="R1026" s="278"/>
      <c r="S1026" s="278"/>
      <c r="T1026" s="278"/>
      <c r="U1026" s="278"/>
      <c r="V1026" s="278"/>
      <c r="W1026" s="278"/>
      <c r="X1026" s="278"/>
      <c r="Y1026" s="279"/>
    </row>
    <row r="1027" spans="1:25" x14ac:dyDescent="0.25">
      <c r="A1027" s="280"/>
      <c r="B1027" s="281"/>
      <c r="C1027" s="281"/>
      <c r="D1027" s="281"/>
      <c r="E1027" s="281"/>
      <c r="F1027" s="281"/>
      <c r="G1027" s="281"/>
      <c r="H1027" s="281"/>
      <c r="I1027" s="281"/>
      <c r="J1027" s="281"/>
      <c r="K1027" s="281"/>
      <c r="L1027" s="281"/>
      <c r="M1027" s="281"/>
      <c r="N1027" s="281"/>
      <c r="O1027" s="281"/>
      <c r="P1027" s="281"/>
      <c r="Q1027" s="281"/>
      <c r="R1027" s="281"/>
      <c r="S1027" s="281"/>
      <c r="T1027" s="281"/>
      <c r="U1027" s="281"/>
      <c r="V1027" s="281"/>
      <c r="W1027" s="281"/>
      <c r="X1027" s="281"/>
      <c r="Y1027" s="282"/>
    </row>
    <row r="1028" spans="1:25" x14ac:dyDescent="0.25">
      <c r="A1028" s="280"/>
      <c r="B1028" s="281"/>
      <c r="C1028" s="281"/>
      <c r="D1028" s="281"/>
      <c r="E1028" s="281"/>
      <c r="F1028" s="281"/>
      <c r="G1028" s="281"/>
      <c r="H1028" s="281"/>
      <c r="I1028" s="281"/>
      <c r="J1028" s="281"/>
      <c r="K1028" s="281"/>
      <c r="L1028" s="281"/>
      <c r="M1028" s="281"/>
      <c r="N1028" s="281"/>
      <c r="O1028" s="281"/>
      <c r="P1028" s="281"/>
      <c r="Q1028" s="281"/>
      <c r="R1028" s="281"/>
      <c r="S1028" s="281"/>
      <c r="T1028" s="281"/>
      <c r="U1028" s="281"/>
      <c r="V1028" s="281"/>
      <c r="W1028" s="281"/>
      <c r="X1028" s="281"/>
      <c r="Y1028" s="282"/>
    </row>
    <row r="1029" spans="1:25" x14ac:dyDescent="0.25">
      <c r="A1029" s="280"/>
      <c r="B1029" s="281"/>
      <c r="C1029" s="281"/>
      <c r="D1029" s="281"/>
      <c r="E1029" s="281"/>
      <c r="F1029" s="281"/>
      <c r="G1029" s="281"/>
      <c r="H1029" s="281"/>
      <c r="I1029" s="281"/>
      <c r="J1029" s="281"/>
      <c r="K1029" s="281"/>
      <c r="L1029" s="281"/>
      <c r="M1029" s="281"/>
      <c r="N1029" s="281"/>
      <c r="O1029" s="281"/>
      <c r="P1029" s="281"/>
      <c r="Q1029" s="281"/>
      <c r="R1029" s="281"/>
      <c r="S1029" s="281"/>
      <c r="T1029" s="281"/>
      <c r="U1029" s="281"/>
      <c r="V1029" s="281"/>
      <c r="W1029" s="281"/>
      <c r="X1029" s="281"/>
      <c r="Y1029" s="282"/>
    </row>
    <row r="1030" spans="1:25" x14ac:dyDescent="0.25">
      <c r="A1030" s="280"/>
      <c r="B1030" s="281"/>
      <c r="C1030" s="281"/>
      <c r="D1030" s="281"/>
      <c r="E1030" s="281"/>
      <c r="F1030" s="281"/>
      <c r="G1030" s="281"/>
      <c r="H1030" s="281"/>
      <c r="I1030" s="281"/>
      <c r="J1030" s="281"/>
      <c r="K1030" s="281"/>
      <c r="L1030" s="281"/>
      <c r="M1030" s="281"/>
      <c r="N1030" s="281"/>
      <c r="O1030" s="281"/>
      <c r="P1030" s="281"/>
      <c r="Q1030" s="281"/>
      <c r="R1030" s="281"/>
      <c r="S1030" s="281"/>
      <c r="T1030" s="281"/>
      <c r="U1030" s="281"/>
      <c r="V1030" s="281"/>
      <c r="W1030" s="281"/>
      <c r="X1030" s="281"/>
      <c r="Y1030" s="282"/>
    </row>
    <row r="1031" spans="1:25" x14ac:dyDescent="0.25">
      <c r="A1031" s="280"/>
      <c r="B1031" s="281"/>
      <c r="C1031" s="281"/>
      <c r="D1031" s="281"/>
      <c r="E1031" s="281"/>
      <c r="F1031" s="281"/>
      <c r="G1031" s="281"/>
      <c r="H1031" s="281"/>
      <c r="I1031" s="281"/>
      <c r="J1031" s="281"/>
      <c r="K1031" s="281"/>
      <c r="L1031" s="281"/>
      <c r="M1031" s="281"/>
      <c r="N1031" s="281"/>
      <c r="O1031" s="281"/>
      <c r="P1031" s="281"/>
      <c r="Q1031" s="281"/>
      <c r="R1031" s="281"/>
      <c r="S1031" s="281"/>
      <c r="T1031" s="281"/>
      <c r="U1031" s="281"/>
      <c r="V1031" s="281"/>
      <c r="W1031" s="281"/>
      <c r="X1031" s="281"/>
      <c r="Y1031" s="282"/>
    </row>
    <row r="1032" spans="1:25" x14ac:dyDescent="0.25">
      <c r="A1032" s="280"/>
      <c r="B1032" s="281"/>
      <c r="C1032" s="281"/>
      <c r="D1032" s="281"/>
      <c r="E1032" s="281"/>
      <c r="F1032" s="281"/>
      <c r="G1032" s="281"/>
      <c r="H1032" s="281"/>
      <c r="I1032" s="281"/>
      <c r="J1032" s="281"/>
      <c r="K1032" s="281"/>
      <c r="L1032" s="281"/>
      <c r="M1032" s="281"/>
      <c r="N1032" s="281"/>
      <c r="O1032" s="281"/>
      <c r="P1032" s="281"/>
      <c r="Q1032" s="281"/>
      <c r="R1032" s="281"/>
      <c r="S1032" s="281"/>
      <c r="T1032" s="281"/>
      <c r="U1032" s="281"/>
      <c r="V1032" s="281"/>
      <c r="W1032" s="281"/>
      <c r="X1032" s="281"/>
      <c r="Y1032" s="282"/>
    </row>
    <row r="1033" spans="1:25" x14ac:dyDescent="0.25">
      <c r="A1033" s="280"/>
      <c r="B1033" s="281"/>
      <c r="C1033" s="281"/>
      <c r="D1033" s="281"/>
      <c r="E1033" s="281"/>
      <c r="F1033" s="281"/>
      <c r="G1033" s="281"/>
      <c r="H1033" s="281"/>
      <c r="I1033" s="281"/>
      <c r="J1033" s="281"/>
      <c r="K1033" s="281"/>
      <c r="L1033" s="281"/>
      <c r="M1033" s="281"/>
      <c r="N1033" s="281"/>
      <c r="O1033" s="281"/>
      <c r="P1033" s="281"/>
      <c r="Q1033" s="281"/>
      <c r="R1033" s="281"/>
      <c r="S1033" s="281"/>
      <c r="T1033" s="281"/>
      <c r="U1033" s="281"/>
      <c r="V1033" s="281"/>
      <c r="W1033" s="281"/>
      <c r="X1033" s="281"/>
      <c r="Y1033" s="282"/>
    </row>
    <row r="1034" spans="1:25" x14ac:dyDescent="0.25">
      <c r="A1034" s="280"/>
      <c r="B1034" s="281"/>
      <c r="C1034" s="281"/>
      <c r="D1034" s="281"/>
      <c r="E1034" s="281"/>
      <c r="F1034" s="281"/>
      <c r="G1034" s="281"/>
      <c r="H1034" s="281"/>
      <c r="I1034" s="281"/>
      <c r="J1034" s="281"/>
      <c r="K1034" s="281"/>
      <c r="L1034" s="281"/>
      <c r="M1034" s="281"/>
      <c r="N1034" s="281"/>
      <c r="O1034" s="281"/>
      <c r="P1034" s="281"/>
      <c r="Q1034" s="281"/>
      <c r="R1034" s="281"/>
      <c r="S1034" s="281"/>
      <c r="T1034" s="281"/>
      <c r="U1034" s="281"/>
      <c r="V1034" s="281"/>
      <c r="W1034" s="281"/>
      <c r="X1034" s="281"/>
      <c r="Y1034" s="282"/>
    </row>
    <row r="1035" spans="1:25" x14ac:dyDescent="0.25">
      <c r="A1035" s="280"/>
      <c r="B1035" s="281"/>
      <c r="C1035" s="281"/>
      <c r="D1035" s="281"/>
      <c r="E1035" s="281"/>
      <c r="F1035" s="281"/>
      <c r="G1035" s="281"/>
      <c r="H1035" s="281"/>
      <c r="I1035" s="281"/>
      <c r="J1035" s="281"/>
      <c r="K1035" s="281"/>
      <c r="L1035" s="281"/>
      <c r="M1035" s="281"/>
      <c r="N1035" s="281"/>
      <c r="O1035" s="281"/>
      <c r="P1035" s="281"/>
      <c r="Q1035" s="281"/>
      <c r="R1035" s="281"/>
      <c r="S1035" s="281"/>
      <c r="T1035" s="281"/>
      <c r="U1035" s="281"/>
      <c r="V1035" s="281"/>
      <c r="W1035" s="281"/>
      <c r="X1035" s="281"/>
      <c r="Y1035" s="282"/>
    </row>
    <row r="1036" spans="1:25" x14ac:dyDescent="0.25">
      <c r="A1036" s="280"/>
      <c r="B1036" s="281"/>
      <c r="C1036" s="281"/>
      <c r="D1036" s="281"/>
      <c r="E1036" s="281"/>
      <c r="F1036" s="281"/>
      <c r="G1036" s="281"/>
      <c r="H1036" s="281"/>
      <c r="I1036" s="281"/>
      <c r="J1036" s="281"/>
      <c r="K1036" s="281"/>
      <c r="L1036" s="281"/>
      <c r="M1036" s="281"/>
      <c r="N1036" s="281"/>
      <c r="O1036" s="281"/>
      <c r="P1036" s="281"/>
      <c r="Q1036" s="281"/>
      <c r="R1036" s="281"/>
      <c r="S1036" s="281"/>
      <c r="T1036" s="281"/>
      <c r="U1036" s="281"/>
      <c r="V1036" s="281"/>
      <c r="W1036" s="281"/>
      <c r="X1036" s="281"/>
      <c r="Y1036" s="282"/>
    </row>
    <row r="1037" spans="1:25" x14ac:dyDescent="0.25">
      <c r="A1037" s="280"/>
      <c r="B1037" s="281"/>
      <c r="C1037" s="281"/>
      <c r="D1037" s="281"/>
      <c r="E1037" s="281"/>
      <c r="F1037" s="281"/>
      <c r="G1037" s="281"/>
      <c r="H1037" s="281"/>
      <c r="I1037" s="281"/>
      <c r="J1037" s="281"/>
      <c r="K1037" s="281"/>
      <c r="L1037" s="281"/>
      <c r="M1037" s="281"/>
      <c r="N1037" s="281"/>
      <c r="O1037" s="281"/>
      <c r="P1037" s="281"/>
      <c r="Q1037" s="281"/>
      <c r="R1037" s="281"/>
      <c r="S1037" s="281"/>
      <c r="T1037" s="281"/>
      <c r="U1037" s="281"/>
      <c r="V1037" s="281"/>
      <c r="W1037" s="281"/>
      <c r="X1037" s="281"/>
      <c r="Y1037" s="282"/>
    </row>
    <row r="1038" spans="1:25" x14ac:dyDescent="0.25">
      <c r="A1038" s="280"/>
      <c r="B1038" s="281"/>
      <c r="C1038" s="281"/>
      <c r="D1038" s="281"/>
      <c r="E1038" s="281"/>
      <c r="F1038" s="281"/>
      <c r="G1038" s="281"/>
      <c r="H1038" s="281"/>
      <c r="I1038" s="281"/>
      <c r="J1038" s="281"/>
      <c r="K1038" s="281"/>
      <c r="L1038" s="281"/>
      <c r="M1038" s="281"/>
      <c r="N1038" s="281"/>
      <c r="O1038" s="281"/>
      <c r="P1038" s="281"/>
      <c r="Q1038" s="281"/>
      <c r="R1038" s="281"/>
      <c r="S1038" s="281"/>
      <c r="T1038" s="281"/>
      <c r="U1038" s="281"/>
      <c r="V1038" s="281"/>
      <c r="W1038" s="281"/>
      <c r="X1038" s="281"/>
      <c r="Y1038" s="282"/>
    </row>
    <row r="1039" spans="1:25" ht="15.75" thickBot="1" x14ac:dyDescent="0.3">
      <c r="A1039" s="283"/>
      <c r="B1039" s="284"/>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285"/>
    </row>
    <row r="1041" spans="1:25" ht="15.75" thickBot="1" x14ac:dyDescent="0.3">
      <c r="A1041" s="286" t="s">
        <v>29</v>
      </c>
      <c r="B1041" s="286"/>
      <c r="C1041" s="286"/>
      <c r="D1041" s="286"/>
    </row>
    <row r="1042" spans="1:25" x14ac:dyDescent="0.25">
      <c r="A1042" s="277"/>
      <c r="B1042" s="278"/>
      <c r="C1042" s="278"/>
      <c r="D1042" s="278"/>
      <c r="E1042" s="278"/>
      <c r="F1042" s="278"/>
      <c r="G1042" s="278"/>
      <c r="H1042" s="278"/>
      <c r="I1042" s="278"/>
      <c r="J1042" s="278"/>
      <c r="K1042" s="278"/>
      <c r="L1042" s="278"/>
      <c r="M1042" s="278"/>
      <c r="N1042" s="278"/>
      <c r="O1042" s="278"/>
      <c r="P1042" s="278"/>
      <c r="Q1042" s="278"/>
      <c r="R1042" s="278"/>
      <c r="S1042" s="278"/>
      <c r="T1042" s="278"/>
      <c r="U1042" s="278"/>
      <c r="V1042" s="278"/>
      <c r="W1042" s="278"/>
      <c r="X1042" s="278"/>
      <c r="Y1042" s="279"/>
    </row>
    <row r="1043" spans="1:25" x14ac:dyDescent="0.25">
      <c r="A1043" s="280"/>
      <c r="B1043" s="281"/>
      <c r="C1043" s="281"/>
      <c r="D1043" s="281"/>
      <c r="E1043" s="281"/>
      <c r="F1043" s="281"/>
      <c r="G1043" s="281"/>
      <c r="H1043" s="281"/>
      <c r="I1043" s="281"/>
      <c r="J1043" s="281"/>
      <c r="K1043" s="281"/>
      <c r="L1043" s="281"/>
      <c r="M1043" s="281"/>
      <c r="N1043" s="281"/>
      <c r="O1043" s="281"/>
      <c r="P1043" s="281"/>
      <c r="Q1043" s="281"/>
      <c r="R1043" s="281"/>
      <c r="S1043" s="281"/>
      <c r="T1043" s="281"/>
      <c r="U1043" s="281"/>
      <c r="V1043" s="281"/>
      <c r="W1043" s="281"/>
      <c r="X1043" s="281"/>
      <c r="Y1043" s="282"/>
    </row>
    <row r="1044" spans="1:25" x14ac:dyDescent="0.25">
      <c r="A1044" s="280"/>
      <c r="B1044" s="281"/>
      <c r="C1044" s="281"/>
      <c r="D1044" s="281"/>
      <c r="E1044" s="281"/>
      <c r="F1044" s="281"/>
      <c r="G1044" s="281"/>
      <c r="H1044" s="281"/>
      <c r="I1044" s="281"/>
      <c r="J1044" s="281"/>
      <c r="K1044" s="281"/>
      <c r="L1044" s="281"/>
      <c r="M1044" s="281"/>
      <c r="N1044" s="281"/>
      <c r="O1044" s="281"/>
      <c r="P1044" s="281"/>
      <c r="Q1044" s="281"/>
      <c r="R1044" s="281"/>
      <c r="S1044" s="281"/>
      <c r="T1044" s="281"/>
      <c r="U1044" s="281"/>
      <c r="V1044" s="281"/>
      <c r="W1044" s="281"/>
      <c r="X1044" s="281"/>
      <c r="Y1044" s="282"/>
    </row>
    <row r="1045" spans="1:25" x14ac:dyDescent="0.25">
      <c r="A1045" s="280"/>
      <c r="B1045" s="281"/>
      <c r="C1045" s="281"/>
      <c r="D1045" s="281"/>
      <c r="E1045" s="281"/>
      <c r="F1045" s="281"/>
      <c r="G1045" s="281"/>
      <c r="H1045" s="281"/>
      <c r="I1045" s="281"/>
      <c r="J1045" s="281"/>
      <c r="K1045" s="281"/>
      <c r="L1045" s="281"/>
      <c r="M1045" s="281"/>
      <c r="N1045" s="281"/>
      <c r="O1045" s="281"/>
      <c r="P1045" s="281"/>
      <c r="Q1045" s="281"/>
      <c r="R1045" s="281"/>
      <c r="S1045" s="281"/>
      <c r="T1045" s="281"/>
      <c r="U1045" s="281"/>
      <c r="V1045" s="281"/>
      <c r="W1045" s="281"/>
      <c r="X1045" s="281"/>
      <c r="Y1045" s="282"/>
    </row>
    <row r="1046" spans="1:25" x14ac:dyDescent="0.25">
      <c r="A1046" s="280"/>
      <c r="B1046" s="281"/>
      <c r="C1046" s="281"/>
      <c r="D1046" s="281"/>
      <c r="E1046" s="281"/>
      <c r="F1046" s="281"/>
      <c r="G1046" s="281"/>
      <c r="H1046" s="281"/>
      <c r="I1046" s="281"/>
      <c r="J1046" s="281"/>
      <c r="K1046" s="281"/>
      <c r="L1046" s="281"/>
      <c r="M1046" s="281"/>
      <c r="N1046" s="281"/>
      <c r="O1046" s="281"/>
      <c r="P1046" s="281"/>
      <c r="Q1046" s="281"/>
      <c r="R1046" s="281"/>
      <c r="S1046" s="281"/>
      <c r="T1046" s="281"/>
      <c r="U1046" s="281"/>
      <c r="V1046" s="281"/>
      <c r="W1046" s="281"/>
      <c r="X1046" s="281"/>
      <c r="Y1046" s="282"/>
    </row>
    <row r="1047" spans="1:25" x14ac:dyDescent="0.25">
      <c r="A1047" s="280"/>
      <c r="B1047" s="281"/>
      <c r="C1047" s="281"/>
      <c r="D1047" s="281"/>
      <c r="E1047" s="281"/>
      <c r="F1047" s="281"/>
      <c r="G1047" s="281"/>
      <c r="H1047" s="281"/>
      <c r="I1047" s="281"/>
      <c r="J1047" s="281"/>
      <c r="K1047" s="281"/>
      <c r="L1047" s="281"/>
      <c r="M1047" s="281"/>
      <c r="N1047" s="281"/>
      <c r="O1047" s="281"/>
      <c r="P1047" s="281"/>
      <c r="Q1047" s="281"/>
      <c r="R1047" s="281"/>
      <c r="S1047" s="281"/>
      <c r="T1047" s="281"/>
      <c r="U1047" s="281"/>
      <c r="V1047" s="281"/>
      <c r="W1047" s="281"/>
      <c r="X1047" s="281"/>
      <c r="Y1047" s="282"/>
    </row>
    <row r="1048" spans="1:25" ht="15.75" thickBot="1" x14ac:dyDescent="0.3">
      <c r="A1048" s="283"/>
      <c r="B1048" s="284"/>
      <c r="C1048" s="284"/>
      <c r="D1048" s="284"/>
      <c r="E1048" s="284"/>
      <c r="F1048" s="284"/>
      <c r="G1048" s="284"/>
      <c r="H1048" s="284"/>
      <c r="I1048" s="284"/>
      <c r="J1048" s="284"/>
      <c r="K1048" s="284"/>
      <c r="L1048" s="284"/>
      <c r="M1048" s="284"/>
      <c r="N1048" s="284"/>
      <c r="O1048" s="284"/>
      <c r="P1048" s="284"/>
      <c r="Q1048" s="284"/>
      <c r="R1048" s="284"/>
      <c r="S1048" s="284"/>
      <c r="T1048" s="284"/>
      <c r="U1048" s="284"/>
      <c r="V1048" s="284"/>
      <c r="W1048" s="284"/>
      <c r="X1048" s="284"/>
      <c r="Y1048" s="285"/>
    </row>
    <row r="1050" spans="1:25" ht="15.75" thickBot="1" x14ac:dyDescent="0.3">
      <c r="A1050" s="286" t="s">
        <v>27</v>
      </c>
      <c r="B1050" s="286"/>
      <c r="C1050" s="286"/>
      <c r="D1050" s="286"/>
      <c r="E1050" s="286"/>
      <c r="F1050" s="286"/>
      <c r="G1050" s="286"/>
      <c r="H1050" s="286"/>
    </row>
    <row r="1051" spans="1:25" ht="15.75" thickBot="1" x14ac:dyDescent="0.3">
      <c r="A1051" s="297"/>
      <c r="B1051" s="298"/>
      <c r="C1051" s="298"/>
      <c r="D1051" s="298"/>
      <c r="E1051" s="298"/>
      <c r="F1051" s="298"/>
      <c r="G1051" s="298"/>
      <c r="H1051" s="298"/>
      <c r="I1051" s="298"/>
      <c r="J1051" s="298"/>
      <c r="K1051" s="298"/>
      <c r="L1051" s="298"/>
      <c r="M1051" s="298"/>
      <c r="N1051" s="298"/>
      <c r="O1051" s="298"/>
      <c r="P1051" s="298"/>
      <c r="Q1051" s="298"/>
      <c r="R1051" s="298"/>
      <c r="S1051" s="298"/>
      <c r="T1051" s="298"/>
      <c r="U1051" s="298"/>
      <c r="V1051" s="298"/>
      <c r="W1051" s="298"/>
      <c r="X1051" s="298"/>
      <c r="Y1051" s="299"/>
    </row>
    <row r="1053" spans="1:25" ht="15.75" thickBot="1" x14ac:dyDescent="0.3">
      <c r="A1053" s="286" t="s">
        <v>120</v>
      </c>
      <c r="B1053" s="286"/>
      <c r="C1053" s="286"/>
      <c r="E1053" s="286" t="s">
        <v>121</v>
      </c>
      <c r="F1053" s="286"/>
      <c r="G1053" s="286"/>
    </row>
    <row r="1054" spans="1:25" ht="15.75" thickBot="1" x14ac:dyDescent="0.3">
      <c r="A1054" s="275"/>
      <c r="B1054" s="276"/>
      <c r="E1054" s="275"/>
      <c r="F1054" s="276"/>
    </row>
    <row r="1056" spans="1:25" s="12" customFormat="1" x14ac:dyDescent="0.25"/>
    <row r="1058" spans="1:25" ht="19.5" thickBot="1" x14ac:dyDescent="0.35">
      <c r="A1058" s="274" t="s">
        <v>101</v>
      </c>
      <c r="B1058" s="274"/>
      <c r="C1058" s="274"/>
      <c r="D1058" s="274"/>
      <c r="E1058" s="274"/>
      <c r="F1058" s="274"/>
      <c r="H1058" s="274" t="s">
        <v>200</v>
      </c>
      <c r="I1058" s="274"/>
      <c r="J1058" s="274"/>
    </row>
    <row r="1059" spans="1:25" x14ac:dyDescent="0.25">
      <c r="A1059" s="277"/>
      <c r="B1059" s="278"/>
      <c r="C1059" s="278"/>
      <c r="D1059" s="278"/>
      <c r="E1059" s="278"/>
      <c r="F1059" s="278"/>
      <c r="G1059" s="278"/>
      <c r="H1059" s="278"/>
      <c r="I1059" s="278"/>
      <c r="J1059" s="278"/>
      <c r="K1059" s="278"/>
      <c r="L1059" s="278"/>
      <c r="M1059" s="278"/>
      <c r="N1059" s="278"/>
      <c r="O1059" s="278"/>
      <c r="P1059" s="278"/>
      <c r="Q1059" s="278"/>
      <c r="R1059" s="278"/>
      <c r="S1059" s="278"/>
      <c r="T1059" s="278"/>
      <c r="U1059" s="278"/>
      <c r="V1059" s="278"/>
      <c r="W1059" s="278"/>
      <c r="X1059" s="278"/>
      <c r="Y1059" s="279"/>
    </row>
    <row r="1060" spans="1:25" x14ac:dyDescent="0.25">
      <c r="A1060" s="280"/>
      <c r="B1060" s="281"/>
      <c r="C1060" s="281"/>
      <c r="D1060" s="281"/>
      <c r="E1060" s="281"/>
      <c r="F1060" s="281"/>
      <c r="G1060" s="281"/>
      <c r="H1060" s="281"/>
      <c r="I1060" s="281"/>
      <c r="J1060" s="281"/>
      <c r="K1060" s="281"/>
      <c r="L1060" s="281"/>
      <c r="M1060" s="281"/>
      <c r="N1060" s="281"/>
      <c r="O1060" s="281"/>
      <c r="P1060" s="281"/>
      <c r="Q1060" s="281"/>
      <c r="R1060" s="281"/>
      <c r="S1060" s="281"/>
      <c r="T1060" s="281"/>
      <c r="U1060" s="281"/>
      <c r="V1060" s="281"/>
      <c r="W1060" s="281"/>
      <c r="X1060" s="281"/>
      <c r="Y1060" s="282"/>
    </row>
    <row r="1061" spans="1:25" x14ac:dyDescent="0.25">
      <c r="A1061" s="280"/>
      <c r="B1061" s="281"/>
      <c r="C1061" s="281"/>
      <c r="D1061" s="281"/>
      <c r="E1061" s="281"/>
      <c r="F1061" s="281"/>
      <c r="G1061" s="281"/>
      <c r="H1061" s="281"/>
      <c r="I1061" s="281"/>
      <c r="J1061" s="281"/>
      <c r="K1061" s="281"/>
      <c r="L1061" s="281"/>
      <c r="M1061" s="281"/>
      <c r="N1061" s="281"/>
      <c r="O1061" s="281"/>
      <c r="P1061" s="281"/>
      <c r="Q1061" s="281"/>
      <c r="R1061" s="281"/>
      <c r="S1061" s="281"/>
      <c r="T1061" s="281"/>
      <c r="U1061" s="281"/>
      <c r="V1061" s="281"/>
      <c r="W1061" s="281"/>
      <c r="X1061" s="281"/>
      <c r="Y1061" s="282"/>
    </row>
    <row r="1062" spans="1:25" x14ac:dyDescent="0.25">
      <c r="A1062" s="280"/>
      <c r="B1062" s="281"/>
      <c r="C1062" s="281"/>
      <c r="D1062" s="281"/>
      <c r="E1062" s="281"/>
      <c r="F1062" s="281"/>
      <c r="G1062" s="281"/>
      <c r="H1062" s="281"/>
      <c r="I1062" s="281"/>
      <c r="J1062" s="281"/>
      <c r="K1062" s="281"/>
      <c r="L1062" s="281"/>
      <c r="M1062" s="281"/>
      <c r="N1062" s="281"/>
      <c r="O1062" s="281"/>
      <c r="P1062" s="281"/>
      <c r="Q1062" s="281"/>
      <c r="R1062" s="281"/>
      <c r="S1062" s="281"/>
      <c r="T1062" s="281"/>
      <c r="U1062" s="281"/>
      <c r="V1062" s="281"/>
      <c r="W1062" s="281"/>
      <c r="X1062" s="281"/>
      <c r="Y1062" s="282"/>
    </row>
    <row r="1063" spans="1:25" x14ac:dyDescent="0.25">
      <c r="A1063" s="280"/>
      <c r="B1063" s="281"/>
      <c r="C1063" s="281"/>
      <c r="D1063" s="281"/>
      <c r="E1063" s="281"/>
      <c r="F1063" s="281"/>
      <c r="G1063" s="281"/>
      <c r="H1063" s="281"/>
      <c r="I1063" s="281"/>
      <c r="J1063" s="281"/>
      <c r="K1063" s="281"/>
      <c r="L1063" s="281"/>
      <c r="M1063" s="281"/>
      <c r="N1063" s="281"/>
      <c r="O1063" s="281"/>
      <c r="P1063" s="281"/>
      <c r="Q1063" s="281"/>
      <c r="R1063" s="281"/>
      <c r="S1063" s="281"/>
      <c r="T1063" s="281"/>
      <c r="U1063" s="281"/>
      <c r="V1063" s="281"/>
      <c r="W1063" s="281"/>
      <c r="X1063" s="281"/>
      <c r="Y1063" s="282"/>
    </row>
    <row r="1064" spans="1:25" x14ac:dyDescent="0.25">
      <c r="A1064" s="280"/>
      <c r="B1064" s="281"/>
      <c r="C1064" s="281"/>
      <c r="D1064" s="281"/>
      <c r="E1064" s="281"/>
      <c r="F1064" s="281"/>
      <c r="G1064" s="281"/>
      <c r="H1064" s="281"/>
      <c r="I1064" s="281"/>
      <c r="J1064" s="281"/>
      <c r="K1064" s="281"/>
      <c r="L1064" s="281"/>
      <c r="M1064" s="281"/>
      <c r="N1064" s="281"/>
      <c r="O1064" s="281"/>
      <c r="P1064" s="281"/>
      <c r="Q1064" s="281"/>
      <c r="R1064" s="281"/>
      <c r="S1064" s="281"/>
      <c r="T1064" s="281"/>
      <c r="U1064" s="281"/>
      <c r="V1064" s="281"/>
      <c r="W1064" s="281"/>
      <c r="X1064" s="281"/>
      <c r="Y1064" s="282"/>
    </row>
    <row r="1065" spans="1:25" x14ac:dyDescent="0.25">
      <c r="A1065" s="280"/>
      <c r="B1065" s="281"/>
      <c r="C1065" s="281"/>
      <c r="D1065" s="281"/>
      <c r="E1065" s="281"/>
      <c r="F1065" s="281"/>
      <c r="G1065" s="281"/>
      <c r="H1065" s="281"/>
      <c r="I1065" s="281"/>
      <c r="J1065" s="281"/>
      <c r="K1065" s="281"/>
      <c r="L1065" s="281"/>
      <c r="M1065" s="281"/>
      <c r="N1065" s="281"/>
      <c r="O1065" s="281"/>
      <c r="P1065" s="281"/>
      <c r="Q1065" s="281"/>
      <c r="R1065" s="281"/>
      <c r="S1065" s="281"/>
      <c r="T1065" s="281"/>
      <c r="U1065" s="281"/>
      <c r="V1065" s="281"/>
      <c r="W1065" s="281"/>
      <c r="X1065" s="281"/>
      <c r="Y1065" s="282"/>
    </row>
    <row r="1066" spans="1:25" x14ac:dyDescent="0.25">
      <c r="A1066" s="280"/>
      <c r="B1066" s="281"/>
      <c r="C1066" s="281"/>
      <c r="D1066" s="281"/>
      <c r="E1066" s="281"/>
      <c r="F1066" s="281"/>
      <c r="G1066" s="281"/>
      <c r="H1066" s="281"/>
      <c r="I1066" s="281"/>
      <c r="J1066" s="281"/>
      <c r="K1066" s="281"/>
      <c r="L1066" s="281"/>
      <c r="M1066" s="281"/>
      <c r="N1066" s="281"/>
      <c r="O1066" s="281"/>
      <c r="P1066" s="281"/>
      <c r="Q1066" s="281"/>
      <c r="R1066" s="281"/>
      <c r="S1066" s="281"/>
      <c r="T1066" s="281"/>
      <c r="U1066" s="281"/>
      <c r="V1066" s="281"/>
      <c r="W1066" s="281"/>
      <c r="X1066" s="281"/>
      <c r="Y1066" s="282"/>
    </row>
    <row r="1067" spans="1:25" x14ac:dyDescent="0.25">
      <c r="A1067" s="280"/>
      <c r="B1067" s="281"/>
      <c r="C1067" s="281"/>
      <c r="D1067" s="281"/>
      <c r="E1067" s="281"/>
      <c r="F1067" s="281"/>
      <c r="G1067" s="281"/>
      <c r="H1067" s="281"/>
      <c r="I1067" s="281"/>
      <c r="J1067" s="281"/>
      <c r="K1067" s="281"/>
      <c r="L1067" s="281"/>
      <c r="M1067" s="281"/>
      <c r="N1067" s="281"/>
      <c r="O1067" s="281"/>
      <c r="P1067" s="281"/>
      <c r="Q1067" s="281"/>
      <c r="R1067" s="281"/>
      <c r="S1067" s="281"/>
      <c r="T1067" s="281"/>
      <c r="U1067" s="281"/>
      <c r="V1067" s="281"/>
      <c r="W1067" s="281"/>
      <c r="X1067" s="281"/>
      <c r="Y1067" s="282"/>
    </row>
    <row r="1068" spans="1:25" x14ac:dyDescent="0.25">
      <c r="A1068" s="280"/>
      <c r="B1068" s="281"/>
      <c r="C1068" s="281"/>
      <c r="D1068" s="281"/>
      <c r="E1068" s="281"/>
      <c r="F1068" s="281"/>
      <c r="G1068" s="281"/>
      <c r="H1068" s="281"/>
      <c r="I1068" s="281"/>
      <c r="J1068" s="281"/>
      <c r="K1068" s="281"/>
      <c r="L1068" s="281"/>
      <c r="M1068" s="281"/>
      <c r="N1068" s="281"/>
      <c r="O1068" s="281"/>
      <c r="P1068" s="281"/>
      <c r="Q1068" s="281"/>
      <c r="R1068" s="281"/>
      <c r="S1068" s="281"/>
      <c r="T1068" s="281"/>
      <c r="U1068" s="281"/>
      <c r="V1068" s="281"/>
      <c r="W1068" s="281"/>
      <c r="X1068" s="281"/>
      <c r="Y1068" s="282"/>
    </row>
    <row r="1069" spans="1:25" x14ac:dyDescent="0.25">
      <c r="A1069" s="280"/>
      <c r="B1069" s="281"/>
      <c r="C1069" s="281"/>
      <c r="D1069" s="281"/>
      <c r="E1069" s="281"/>
      <c r="F1069" s="281"/>
      <c r="G1069" s="281"/>
      <c r="H1069" s="281"/>
      <c r="I1069" s="281"/>
      <c r="J1069" s="281"/>
      <c r="K1069" s="281"/>
      <c r="L1069" s="281"/>
      <c r="M1069" s="281"/>
      <c r="N1069" s="281"/>
      <c r="O1069" s="281"/>
      <c r="P1069" s="281"/>
      <c r="Q1069" s="281"/>
      <c r="R1069" s="281"/>
      <c r="S1069" s="281"/>
      <c r="T1069" s="281"/>
      <c r="U1069" s="281"/>
      <c r="V1069" s="281"/>
      <c r="W1069" s="281"/>
      <c r="X1069" s="281"/>
      <c r="Y1069" s="282"/>
    </row>
    <row r="1070" spans="1:25" x14ac:dyDescent="0.25">
      <c r="A1070" s="280"/>
      <c r="B1070" s="281"/>
      <c r="C1070" s="281"/>
      <c r="D1070" s="281"/>
      <c r="E1070" s="281"/>
      <c r="F1070" s="281"/>
      <c r="G1070" s="281"/>
      <c r="H1070" s="281"/>
      <c r="I1070" s="281"/>
      <c r="J1070" s="281"/>
      <c r="K1070" s="281"/>
      <c r="L1070" s="281"/>
      <c r="M1070" s="281"/>
      <c r="N1070" s="281"/>
      <c r="O1070" s="281"/>
      <c r="P1070" s="281"/>
      <c r="Q1070" s="281"/>
      <c r="R1070" s="281"/>
      <c r="S1070" s="281"/>
      <c r="T1070" s="281"/>
      <c r="U1070" s="281"/>
      <c r="V1070" s="281"/>
      <c r="W1070" s="281"/>
      <c r="X1070" s="281"/>
      <c r="Y1070" s="282"/>
    </row>
    <row r="1071" spans="1:25" x14ac:dyDescent="0.25">
      <c r="A1071" s="280"/>
      <c r="B1071" s="281"/>
      <c r="C1071" s="281"/>
      <c r="D1071" s="281"/>
      <c r="E1071" s="281"/>
      <c r="F1071" s="281"/>
      <c r="G1071" s="281"/>
      <c r="H1071" s="281"/>
      <c r="I1071" s="281"/>
      <c r="J1071" s="281"/>
      <c r="K1071" s="281"/>
      <c r="L1071" s="281"/>
      <c r="M1071" s="281"/>
      <c r="N1071" s="281"/>
      <c r="O1071" s="281"/>
      <c r="P1071" s="281"/>
      <c r="Q1071" s="281"/>
      <c r="R1071" s="281"/>
      <c r="S1071" s="281"/>
      <c r="T1071" s="281"/>
      <c r="U1071" s="281"/>
      <c r="V1071" s="281"/>
      <c r="W1071" s="281"/>
      <c r="X1071" s="281"/>
      <c r="Y1071" s="282"/>
    </row>
    <row r="1072" spans="1:25" ht="15.75" thickBot="1" x14ac:dyDescent="0.3">
      <c r="A1072" s="283"/>
      <c r="B1072" s="284"/>
      <c r="C1072" s="284"/>
      <c r="D1072" s="284"/>
      <c r="E1072" s="284"/>
      <c r="F1072" s="284"/>
      <c r="G1072" s="284"/>
      <c r="H1072" s="284"/>
      <c r="I1072" s="284"/>
      <c r="J1072" s="284"/>
      <c r="K1072" s="284"/>
      <c r="L1072" s="284"/>
      <c r="M1072" s="284"/>
      <c r="N1072" s="284"/>
      <c r="O1072" s="284"/>
      <c r="P1072" s="284"/>
      <c r="Q1072" s="284"/>
      <c r="R1072" s="284"/>
      <c r="S1072" s="284"/>
      <c r="T1072" s="284"/>
      <c r="U1072" s="284"/>
      <c r="V1072" s="284"/>
      <c r="W1072" s="284"/>
      <c r="X1072" s="284"/>
      <c r="Y1072" s="285"/>
    </row>
    <row r="1074" spans="1:25" ht="15.75" thickBot="1" x14ac:dyDescent="0.3">
      <c r="A1074" s="286" t="s">
        <v>29</v>
      </c>
      <c r="B1074" s="286"/>
      <c r="C1074" s="286"/>
      <c r="D1074" s="286"/>
    </row>
    <row r="1075" spans="1:25" x14ac:dyDescent="0.25">
      <c r="A1075" s="277"/>
      <c r="B1075" s="278"/>
      <c r="C1075" s="278"/>
      <c r="D1075" s="278"/>
      <c r="E1075" s="278"/>
      <c r="F1075" s="278"/>
      <c r="G1075" s="278"/>
      <c r="H1075" s="278"/>
      <c r="I1075" s="278"/>
      <c r="J1075" s="278"/>
      <c r="K1075" s="278"/>
      <c r="L1075" s="278"/>
      <c r="M1075" s="278"/>
      <c r="N1075" s="278"/>
      <c r="O1075" s="278"/>
      <c r="P1075" s="278"/>
      <c r="Q1075" s="278"/>
      <c r="R1075" s="278"/>
      <c r="S1075" s="278"/>
      <c r="T1075" s="278"/>
      <c r="U1075" s="278"/>
      <c r="V1075" s="278"/>
      <c r="W1075" s="278"/>
      <c r="X1075" s="278"/>
      <c r="Y1075" s="279"/>
    </row>
    <row r="1076" spans="1:25" x14ac:dyDescent="0.25">
      <c r="A1076" s="280"/>
      <c r="B1076" s="281"/>
      <c r="C1076" s="281"/>
      <c r="D1076" s="281"/>
      <c r="E1076" s="281"/>
      <c r="F1076" s="281"/>
      <c r="G1076" s="281"/>
      <c r="H1076" s="281"/>
      <c r="I1076" s="281"/>
      <c r="J1076" s="281"/>
      <c r="K1076" s="281"/>
      <c r="L1076" s="281"/>
      <c r="M1076" s="281"/>
      <c r="N1076" s="281"/>
      <c r="O1076" s="281"/>
      <c r="P1076" s="281"/>
      <c r="Q1076" s="281"/>
      <c r="R1076" s="281"/>
      <c r="S1076" s="281"/>
      <c r="T1076" s="281"/>
      <c r="U1076" s="281"/>
      <c r="V1076" s="281"/>
      <c r="W1076" s="281"/>
      <c r="X1076" s="281"/>
      <c r="Y1076" s="282"/>
    </row>
    <row r="1077" spans="1:25" x14ac:dyDescent="0.25">
      <c r="A1077" s="280"/>
      <c r="B1077" s="281"/>
      <c r="C1077" s="281"/>
      <c r="D1077" s="281"/>
      <c r="E1077" s="281"/>
      <c r="F1077" s="281"/>
      <c r="G1077" s="281"/>
      <c r="H1077" s="281"/>
      <c r="I1077" s="281"/>
      <c r="J1077" s="281"/>
      <c r="K1077" s="281"/>
      <c r="L1077" s="281"/>
      <c r="M1077" s="281"/>
      <c r="N1077" s="281"/>
      <c r="O1077" s="281"/>
      <c r="P1077" s="281"/>
      <c r="Q1077" s="281"/>
      <c r="R1077" s="281"/>
      <c r="S1077" s="281"/>
      <c r="T1077" s="281"/>
      <c r="U1077" s="281"/>
      <c r="V1077" s="281"/>
      <c r="W1077" s="281"/>
      <c r="X1077" s="281"/>
      <c r="Y1077" s="282"/>
    </row>
    <row r="1078" spans="1:25" x14ac:dyDescent="0.25">
      <c r="A1078" s="280"/>
      <c r="B1078" s="281"/>
      <c r="C1078" s="281"/>
      <c r="D1078" s="281"/>
      <c r="E1078" s="281"/>
      <c r="F1078" s="281"/>
      <c r="G1078" s="281"/>
      <c r="H1078" s="281"/>
      <c r="I1078" s="281"/>
      <c r="J1078" s="281"/>
      <c r="K1078" s="281"/>
      <c r="L1078" s="281"/>
      <c r="M1078" s="281"/>
      <c r="N1078" s="281"/>
      <c r="O1078" s="281"/>
      <c r="P1078" s="281"/>
      <c r="Q1078" s="281"/>
      <c r="R1078" s="281"/>
      <c r="S1078" s="281"/>
      <c r="T1078" s="281"/>
      <c r="U1078" s="281"/>
      <c r="V1078" s="281"/>
      <c r="W1078" s="281"/>
      <c r="X1078" s="281"/>
      <c r="Y1078" s="282"/>
    </row>
    <row r="1079" spans="1:25" x14ac:dyDescent="0.25">
      <c r="A1079" s="280"/>
      <c r="B1079" s="281"/>
      <c r="C1079" s="281"/>
      <c r="D1079" s="281"/>
      <c r="E1079" s="281"/>
      <c r="F1079" s="281"/>
      <c r="G1079" s="281"/>
      <c r="H1079" s="281"/>
      <c r="I1079" s="281"/>
      <c r="J1079" s="281"/>
      <c r="K1079" s="281"/>
      <c r="L1079" s="281"/>
      <c r="M1079" s="281"/>
      <c r="N1079" s="281"/>
      <c r="O1079" s="281"/>
      <c r="P1079" s="281"/>
      <c r="Q1079" s="281"/>
      <c r="R1079" s="281"/>
      <c r="S1079" s="281"/>
      <c r="T1079" s="281"/>
      <c r="U1079" s="281"/>
      <c r="V1079" s="281"/>
      <c r="W1079" s="281"/>
      <c r="X1079" s="281"/>
      <c r="Y1079" s="282"/>
    </row>
    <row r="1080" spans="1:25" x14ac:dyDescent="0.25">
      <c r="A1080" s="280"/>
      <c r="B1080" s="281"/>
      <c r="C1080" s="281"/>
      <c r="D1080" s="281"/>
      <c r="E1080" s="281"/>
      <c r="F1080" s="281"/>
      <c r="G1080" s="281"/>
      <c r="H1080" s="281"/>
      <c r="I1080" s="281"/>
      <c r="J1080" s="281"/>
      <c r="K1080" s="281"/>
      <c r="L1080" s="281"/>
      <c r="M1080" s="281"/>
      <c r="N1080" s="281"/>
      <c r="O1080" s="281"/>
      <c r="P1080" s="281"/>
      <c r="Q1080" s="281"/>
      <c r="R1080" s="281"/>
      <c r="S1080" s="281"/>
      <c r="T1080" s="281"/>
      <c r="U1080" s="281"/>
      <c r="V1080" s="281"/>
      <c r="W1080" s="281"/>
      <c r="X1080" s="281"/>
      <c r="Y1080" s="282"/>
    </row>
    <row r="1081" spans="1:25" ht="15.75" thickBot="1" x14ac:dyDescent="0.3">
      <c r="A1081" s="283"/>
      <c r="B1081" s="284"/>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285"/>
    </row>
    <row r="1083" spans="1:25" ht="15.75" thickBot="1" x14ac:dyDescent="0.3">
      <c r="A1083" s="286" t="s">
        <v>27</v>
      </c>
      <c r="B1083" s="286"/>
      <c r="C1083" s="286"/>
      <c r="D1083" s="286"/>
      <c r="E1083" s="286"/>
      <c r="F1083" s="286"/>
      <c r="G1083" s="286"/>
      <c r="H1083" s="286"/>
    </row>
    <row r="1084" spans="1:25" ht="15.75" thickBot="1" x14ac:dyDescent="0.3">
      <c r="A1084" s="297"/>
      <c r="B1084" s="298"/>
      <c r="C1084" s="298"/>
      <c r="D1084" s="298"/>
      <c r="E1084" s="298"/>
      <c r="F1084" s="298"/>
      <c r="G1084" s="298"/>
      <c r="H1084" s="298"/>
      <c r="I1084" s="298"/>
      <c r="J1084" s="298"/>
      <c r="K1084" s="298"/>
      <c r="L1084" s="298"/>
      <c r="M1084" s="298"/>
      <c r="N1084" s="298"/>
      <c r="O1084" s="298"/>
      <c r="P1084" s="298"/>
      <c r="Q1084" s="298"/>
      <c r="R1084" s="298"/>
      <c r="S1084" s="298"/>
      <c r="T1084" s="298"/>
      <c r="U1084" s="298"/>
      <c r="V1084" s="298"/>
      <c r="W1084" s="298"/>
      <c r="X1084" s="298"/>
      <c r="Y1084" s="299"/>
    </row>
    <row r="1086" spans="1:25" ht="15.75" thickBot="1" x14ac:dyDescent="0.3">
      <c r="A1086" s="286" t="s">
        <v>120</v>
      </c>
      <c r="B1086" s="286"/>
      <c r="C1086" s="286"/>
      <c r="E1086" s="286" t="s">
        <v>121</v>
      </c>
      <c r="F1086" s="286"/>
      <c r="G1086" s="286"/>
    </row>
    <row r="1087" spans="1:25" ht="15.75" thickBot="1" x14ac:dyDescent="0.3">
      <c r="A1087" s="275"/>
      <c r="B1087" s="276"/>
      <c r="E1087" s="275"/>
      <c r="F1087" s="276"/>
    </row>
    <row r="1089" spans="1:25" s="12" customFormat="1" x14ac:dyDescent="0.25"/>
    <row r="1091" spans="1:25" ht="19.5" thickBot="1" x14ac:dyDescent="0.35">
      <c r="A1091" s="274" t="s">
        <v>102</v>
      </c>
      <c r="B1091" s="274"/>
      <c r="C1091" s="274"/>
      <c r="D1091" s="274"/>
      <c r="E1091" s="274"/>
      <c r="F1091" s="274"/>
      <c r="H1091" s="274" t="s">
        <v>200</v>
      </c>
      <c r="I1091" s="274"/>
      <c r="J1091" s="274"/>
    </row>
    <row r="1092" spans="1:25" x14ac:dyDescent="0.25">
      <c r="A1092" s="277"/>
      <c r="B1092" s="278"/>
      <c r="C1092" s="278"/>
      <c r="D1092" s="278"/>
      <c r="E1092" s="278"/>
      <c r="F1092" s="278"/>
      <c r="G1092" s="278"/>
      <c r="H1092" s="278"/>
      <c r="I1092" s="278"/>
      <c r="J1092" s="278"/>
      <c r="K1092" s="278"/>
      <c r="L1092" s="278"/>
      <c r="M1092" s="278"/>
      <c r="N1092" s="278"/>
      <c r="O1092" s="278"/>
      <c r="P1092" s="278"/>
      <c r="Q1092" s="278"/>
      <c r="R1092" s="278"/>
      <c r="S1092" s="278"/>
      <c r="T1092" s="278"/>
      <c r="U1092" s="278"/>
      <c r="V1092" s="278"/>
      <c r="W1092" s="278"/>
      <c r="X1092" s="278"/>
      <c r="Y1092" s="279"/>
    </row>
    <row r="1093" spans="1:25" x14ac:dyDescent="0.25">
      <c r="A1093" s="280"/>
      <c r="B1093" s="281"/>
      <c r="C1093" s="281"/>
      <c r="D1093" s="281"/>
      <c r="E1093" s="281"/>
      <c r="F1093" s="281"/>
      <c r="G1093" s="281"/>
      <c r="H1093" s="281"/>
      <c r="I1093" s="281"/>
      <c r="J1093" s="281"/>
      <c r="K1093" s="281"/>
      <c r="L1093" s="281"/>
      <c r="M1093" s="281"/>
      <c r="N1093" s="281"/>
      <c r="O1093" s="281"/>
      <c r="P1093" s="281"/>
      <c r="Q1093" s="281"/>
      <c r="R1093" s="281"/>
      <c r="S1093" s="281"/>
      <c r="T1093" s="281"/>
      <c r="U1093" s="281"/>
      <c r="V1093" s="281"/>
      <c r="W1093" s="281"/>
      <c r="X1093" s="281"/>
      <c r="Y1093" s="282"/>
    </row>
    <row r="1094" spans="1:25" x14ac:dyDescent="0.25">
      <c r="A1094" s="280"/>
      <c r="B1094" s="281"/>
      <c r="C1094" s="281"/>
      <c r="D1094" s="281"/>
      <c r="E1094" s="281"/>
      <c r="F1094" s="281"/>
      <c r="G1094" s="281"/>
      <c r="H1094" s="281"/>
      <c r="I1094" s="281"/>
      <c r="J1094" s="281"/>
      <c r="K1094" s="281"/>
      <c r="L1094" s="281"/>
      <c r="M1094" s="281"/>
      <c r="N1094" s="281"/>
      <c r="O1094" s="281"/>
      <c r="P1094" s="281"/>
      <c r="Q1094" s="281"/>
      <c r="R1094" s="281"/>
      <c r="S1094" s="281"/>
      <c r="T1094" s="281"/>
      <c r="U1094" s="281"/>
      <c r="V1094" s="281"/>
      <c r="W1094" s="281"/>
      <c r="X1094" s="281"/>
      <c r="Y1094" s="282"/>
    </row>
    <row r="1095" spans="1:25" x14ac:dyDescent="0.25">
      <c r="A1095" s="280"/>
      <c r="B1095" s="281"/>
      <c r="C1095" s="281"/>
      <c r="D1095" s="281"/>
      <c r="E1095" s="281"/>
      <c r="F1095" s="281"/>
      <c r="G1095" s="281"/>
      <c r="H1095" s="281"/>
      <c r="I1095" s="281"/>
      <c r="J1095" s="281"/>
      <c r="K1095" s="281"/>
      <c r="L1095" s="281"/>
      <c r="M1095" s="281"/>
      <c r="N1095" s="281"/>
      <c r="O1095" s="281"/>
      <c r="P1095" s="281"/>
      <c r="Q1095" s="281"/>
      <c r="R1095" s="281"/>
      <c r="S1095" s="281"/>
      <c r="T1095" s="281"/>
      <c r="U1095" s="281"/>
      <c r="V1095" s="281"/>
      <c r="W1095" s="281"/>
      <c r="X1095" s="281"/>
      <c r="Y1095" s="282"/>
    </row>
    <row r="1096" spans="1:25" x14ac:dyDescent="0.25">
      <c r="A1096" s="280"/>
      <c r="B1096" s="281"/>
      <c r="C1096" s="281"/>
      <c r="D1096" s="281"/>
      <c r="E1096" s="281"/>
      <c r="F1096" s="281"/>
      <c r="G1096" s="281"/>
      <c r="H1096" s="281"/>
      <c r="I1096" s="281"/>
      <c r="J1096" s="281"/>
      <c r="K1096" s="281"/>
      <c r="L1096" s="281"/>
      <c r="M1096" s="281"/>
      <c r="N1096" s="281"/>
      <c r="O1096" s="281"/>
      <c r="P1096" s="281"/>
      <c r="Q1096" s="281"/>
      <c r="R1096" s="281"/>
      <c r="S1096" s="281"/>
      <c r="T1096" s="281"/>
      <c r="U1096" s="281"/>
      <c r="V1096" s="281"/>
      <c r="W1096" s="281"/>
      <c r="X1096" s="281"/>
      <c r="Y1096" s="282"/>
    </row>
    <row r="1097" spans="1:25" x14ac:dyDescent="0.25">
      <c r="A1097" s="280"/>
      <c r="B1097" s="281"/>
      <c r="C1097" s="281"/>
      <c r="D1097" s="281"/>
      <c r="E1097" s="281"/>
      <c r="F1097" s="281"/>
      <c r="G1097" s="281"/>
      <c r="H1097" s="281"/>
      <c r="I1097" s="281"/>
      <c r="J1097" s="281"/>
      <c r="K1097" s="281"/>
      <c r="L1097" s="281"/>
      <c r="M1097" s="281"/>
      <c r="N1097" s="281"/>
      <c r="O1097" s="281"/>
      <c r="P1097" s="281"/>
      <c r="Q1097" s="281"/>
      <c r="R1097" s="281"/>
      <c r="S1097" s="281"/>
      <c r="T1097" s="281"/>
      <c r="U1097" s="281"/>
      <c r="V1097" s="281"/>
      <c r="W1097" s="281"/>
      <c r="X1097" s="281"/>
      <c r="Y1097" s="282"/>
    </row>
    <row r="1098" spans="1:25" x14ac:dyDescent="0.25">
      <c r="A1098" s="280"/>
      <c r="B1098" s="281"/>
      <c r="C1098" s="281"/>
      <c r="D1098" s="281"/>
      <c r="E1098" s="281"/>
      <c r="F1098" s="281"/>
      <c r="G1098" s="281"/>
      <c r="H1098" s="281"/>
      <c r="I1098" s="281"/>
      <c r="J1098" s="281"/>
      <c r="K1098" s="281"/>
      <c r="L1098" s="281"/>
      <c r="M1098" s="281"/>
      <c r="N1098" s="281"/>
      <c r="O1098" s="281"/>
      <c r="P1098" s="281"/>
      <c r="Q1098" s="281"/>
      <c r="R1098" s="281"/>
      <c r="S1098" s="281"/>
      <c r="T1098" s="281"/>
      <c r="U1098" s="281"/>
      <c r="V1098" s="281"/>
      <c r="W1098" s="281"/>
      <c r="X1098" s="281"/>
      <c r="Y1098" s="282"/>
    </row>
    <row r="1099" spans="1:25" x14ac:dyDescent="0.25">
      <c r="A1099" s="280"/>
      <c r="B1099" s="281"/>
      <c r="C1099" s="281"/>
      <c r="D1099" s="281"/>
      <c r="E1099" s="281"/>
      <c r="F1099" s="281"/>
      <c r="G1099" s="281"/>
      <c r="H1099" s="281"/>
      <c r="I1099" s="281"/>
      <c r="J1099" s="281"/>
      <c r="K1099" s="281"/>
      <c r="L1099" s="281"/>
      <c r="M1099" s="281"/>
      <c r="N1099" s="281"/>
      <c r="O1099" s="281"/>
      <c r="P1099" s="281"/>
      <c r="Q1099" s="281"/>
      <c r="R1099" s="281"/>
      <c r="S1099" s="281"/>
      <c r="T1099" s="281"/>
      <c r="U1099" s="281"/>
      <c r="V1099" s="281"/>
      <c r="W1099" s="281"/>
      <c r="X1099" s="281"/>
      <c r="Y1099" s="282"/>
    </row>
    <row r="1100" spans="1:25" x14ac:dyDescent="0.25">
      <c r="A1100" s="280"/>
      <c r="B1100" s="281"/>
      <c r="C1100" s="281"/>
      <c r="D1100" s="281"/>
      <c r="E1100" s="281"/>
      <c r="F1100" s="281"/>
      <c r="G1100" s="281"/>
      <c r="H1100" s="281"/>
      <c r="I1100" s="281"/>
      <c r="J1100" s="281"/>
      <c r="K1100" s="281"/>
      <c r="L1100" s="281"/>
      <c r="M1100" s="281"/>
      <c r="N1100" s="281"/>
      <c r="O1100" s="281"/>
      <c r="P1100" s="281"/>
      <c r="Q1100" s="281"/>
      <c r="R1100" s="281"/>
      <c r="S1100" s="281"/>
      <c r="T1100" s="281"/>
      <c r="U1100" s="281"/>
      <c r="V1100" s="281"/>
      <c r="W1100" s="281"/>
      <c r="X1100" s="281"/>
      <c r="Y1100" s="282"/>
    </row>
    <row r="1101" spans="1:25" x14ac:dyDescent="0.25">
      <c r="A1101" s="280"/>
      <c r="B1101" s="281"/>
      <c r="C1101" s="281"/>
      <c r="D1101" s="281"/>
      <c r="E1101" s="281"/>
      <c r="F1101" s="281"/>
      <c r="G1101" s="281"/>
      <c r="H1101" s="281"/>
      <c r="I1101" s="281"/>
      <c r="J1101" s="281"/>
      <c r="K1101" s="281"/>
      <c r="L1101" s="281"/>
      <c r="M1101" s="281"/>
      <c r="N1101" s="281"/>
      <c r="O1101" s="281"/>
      <c r="P1101" s="281"/>
      <c r="Q1101" s="281"/>
      <c r="R1101" s="281"/>
      <c r="S1101" s="281"/>
      <c r="T1101" s="281"/>
      <c r="U1101" s="281"/>
      <c r="V1101" s="281"/>
      <c r="W1101" s="281"/>
      <c r="X1101" s="281"/>
      <c r="Y1101" s="282"/>
    </row>
    <row r="1102" spans="1:25" x14ac:dyDescent="0.25">
      <c r="A1102" s="280"/>
      <c r="B1102" s="281"/>
      <c r="C1102" s="281"/>
      <c r="D1102" s="281"/>
      <c r="E1102" s="281"/>
      <c r="F1102" s="281"/>
      <c r="G1102" s="281"/>
      <c r="H1102" s="281"/>
      <c r="I1102" s="281"/>
      <c r="J1102" s="281"/>
      <c r="K1102" s="281"/>
      <c r="L1102" s="281"/>
      <c r="M1102" s="281"/>
      <c r="N1102" s="281"/>
      <c r="O1102" s="281"/>
      <c r="P1102" s="281"/>
      <c r="Q1102" s="281"/>
      <c r="R1102" s="281"/>
      <c r="S1102" s="281"/>
      <c r="T1102" s="281"/>
      <c r="U1102" s="281"/>
      <c r="V1102" s="281"/>
      <c r="W1102" s="281"/>
      <c r="X1102" s="281"/>
      <c r="Y1102" s="282"/>
    </row>
    <row r="1103" spans="1:25" x14ac:dyDescent="0.25">
      <c r="A1103" s="280"/>
      <c r="B1103" s="281"/>
      <c r="C1103" s="281"/>
      <c r="D1103" s="281"/>
      <c r="E1103" s="281"/>
      <c r="F1103" s="281"/>
      <c r="G1103" s="281"/>
      <c r="H1103" s="281"/>
      <c r="I1103" s="281"/>
      <c r="J1103" s="281"/>
      <c r="K1103" s="281"/>
      <c r="L1103" s="281"/>
      <c r="M1103" s="281"/>
      <c r="N1103" s="281"/>
      <c r="O1103" s="281"/>
      <c r="P1103" s="281"/>
      <c r="Q1103" s="281"/>
      <c r="R1103" s="281"/>
      <c r="S1103" s="281"/>
      <c r="T1103" s="281"/>
      <c r="U1103" s="281"/>
      <c r="V1103" s="281"/>
      <c r="W1103" s="281"/>
      <c r="X1103" s="281"/>
      <c r="Y1103" s="282"/>
    </row>
    <row r="1104" spans="1:25" x14ac:dyDescent="0.25">
      <c r="A1104" s="280"/>
      <c r="B1104" s="281"/>
      <c r="C1104" s="281"/>
      <c r="D1104" s="281"/>
      <c r="E1104" s="281"/>
      <c r="F1104" s="281"/>
      <c r="G1104" s="281"/>
      <c r="H1104" s="281"/>
      <c r="I1104" s="281"/>
      <c r="J1104" s="281"/>
      <c r="K1104" s="281"/>
      <c r="L1104" s="281"/>
      <c r="M1104" s="281"/>
      <c r="N1104" s="281"/>
      <c r="O1104" s="281"/>
      <c r="P1104" s="281"/>
      <c r="Q1104" s="281"/>
      <c r="R1104" s="281"/>
      <c r="S1104" s="281"/>
      <c r="T1104" s="281"/>
      <c r="U1104" s="281"/>
      <c r="V1104" s="281"/>
      <c r="W1104" s="281"/>
      <c r="X1104" s="281"/>
      <c r="Y1104" s="282"/>
    </row>
    <row r="1105" spans="1:25" ht="15.75" thickBot="1" x14ac:dyDescent="0.3">
      <c r="A1105" s="283"/>
      <c r="B1105" s="284"/>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285"/>
    </row>
    <row r="1107" spans="1:25" ht="15.75" thickBot="1" x14ac:dyDescent="0.3">
      <c r="A1107" s="286" t="s">
        <v>29</v>
      </c>
      <c r="B1107" s="286"/>
      <c r="C1107" s="286"/>
      <c r="D1107" s="286"/>
    </row>
    <row r="1108" spans="1:25" x14ac:dyDescent="0.25">
      <c r="A1108" s="277"/>
      <c r="B1108" s="278"/>
      <c r="C1108" s="278"/>
      <c r="D1108" s="278"/>
      <c r="E1108" s="278"/>
      <c r="F1108" s="278"/>
      <c r="G1108" s="278"/>
      <c r="H1108" s="278"/>
      <c r="I1108" s="278"/>
      <c r="J1108" s="278"/>
      <c r="K1108" s="278"/>
      <c r="L1108" s="278"/>
      <c r="M1108" s="278"/>
      <c r="N1108" s="278"/>
      <c r="O1108" s="278"/>
      <c r="P1108" s="278"/>
      <c r="Q1108" s="278"/>
      <c r="R1108" s="278"/>
      <c r="S1108" s="278"/>
      <c r="T1108" s="278"/>
      <c r="U1108" s="278"/>
      <c r="V1108" s="278"/>
      <c r="W1108" s="278"/>
      <c r="X1108" s="278"/>
      <c r="Y1108" s="279"/>
    </row>
    <row r="1109" spans="1:25" x14ac:dyDescent="0.25">
      <c r="A1109" s="280"/>
      <c r="B1109" s="281"/>
      <c r="C1109" s="281"/>
      <c r="D1109" s="281"/>
      <c r="E1109" s="281"/>
      <c r="F1109" s="281"/>
      <c r="G1109" s="281"/>
      <c r="H1109" s="281"/>
      <c r="I1109" s="281"/>
      <c r="J1109" s="281"/>
      <c r="K1109" s="281"/>
      <c r="L1109" s="281"/>
      <c r="M1109" s="281"/>
      <c r="N1109" s="281"/>
      <c r="O1109" s="281"/>
      <c r="P1109" s="281"/>
      <c r="Q1109" s="281"/>
      <c r="R1109" s="281"/>
      <c r="S1109" s="281"/>
      <c r="T1109" s="281"/>
      <c r="U1109" s="281"/>
      <c r="V1109" s="281"/>
      <c r="W1109" s="281"/>
      <c r="X1109" s="281"/>
      <c r="Y1109" s="282"/>
    </row>
    <row r="1110" spans="1:25" x14ac:dyDescent="0.25">
      <c r="A1110" s="280"/>
      <c r="B1110" s="281"/>
      <c r="C1110" s="281"/>
      <c r="D1110" s="281"/>
      <c r="E1110" s="281"/>
      <c r="F1110" s="281"/>
      <c r="G1110" s="281"/>
      <c r="H1110" s="281"/>
      <c r="I1110" s="281"/>
      <c r="J1110" s="281"/>
      <c r="K1110" s="281"/>
      <c r="L1110" s="281"/>
      <c r="M1110" s="281"/>
      <c r="N1110" s="281"/>
      <c r="O1110" s="281"/>
      <c r="P1110" s="281"/>
      <c r="Q1110" s="281"/>
      <c r="R1110" s="281"/>
      <c r="S1110" s="281"/>
      <c r="T1110" s="281"/>
      <c r="U1110" s="281"/>
      <c r="V1110" s="281"/>
      <c r="W1110" s="281"/>
      <c r="X1110" s="281"/>
      <c r="Y1110" s="282"/>
    </row>
    <row r="1111" spans="1:25" x14ac:dyDescent="0.25">
      <c r="A1111" s="280"/>
      <c r="B1111" s="281"/>
      <c r="C1111" s="281"/>
      <c r="D1111" s="281"/>
      <c r="E1111" s="281"/>
      <c r="F1111" s="281"/>
      <c r="G1111" s="281"/>
      <c r="H1111" s="281"/>
      <c r="I1111" s="281"/>
      <c r="J1111" s="281"/>
      <c r="K1111" s="281"/>
      <c r="L1111" s="281"/>
      <c r="M1111" s="281"/>
      <c r="N1111" s="281"/>
      <c r="O1111" s="281"/>
      <c r="P1111" s="281"/>
      <c r="Q1111" s="281"/>
      <c r="R1111" s="281"/>
      <c r="S1111" s="281"/>
      <c r="T1111" s="281"/>
      <c r="U1111" s="281"/>
      <c r="V1111" s="281"/>
      <c r="W1111" s="281"/>
      <c r="X1111" s="281"/>
      <c r="Y1111" s="282"/>
    </row>
    <row r="1112" spans="1:25" x14ac:dyDescent="0.25">
      <c r="A1112" s="280"/>
      <c r="B1112" s="281"/>
      <c r="C1112" s="281"/>
      <c r="D1112" s="281"/>
      <c r="E1112" s="281"/>
      <c r="F1112" s="281"/>
      <c r="G1112" s="281"/>
      <c r="H1112" s="281"/>
      <c r="I1112" s="281"/>
      <c r="J1112" s="281"/>
      <c r="K1112" s="281"/>
      <c r="L1112" s="281"/>
      <c r="M1112" s="281"/>
      <c r="N1112" s="281"/>
      <c r="O1112" s="281"/>
      <c r="P1112" s="281"/>
      <c r="Q1112" s="281"/>
      <c r="R1112" s="281"/>
      <c r="S1112" s="281"/>
      <c r="T1112" s="281"/>
      <c r="U1112" s="281"/>
      <c r="V1112" s="281"/>
      <c r="W1112" s="281"/>
      <c r="X1112" s="281"/>
      <c r="Y1112" s="282"/>
    </row>
    <row r="1113" spans="1:25" x14ac:dyDescent="0.25">
      <c r="A1113" s="280"/>
      <c r="B1113" s="281"/>
      <c r="C1113" s="281"/>
      <c r="D1113" s="281"/>
      <c r="E1113" s="281"/>
      <c r="F1113" s="281"/>
      <c r="G1113" s="281"/>
      <c r="H1113" s="281"/>
      <c r="I1113" s="281"/>
      <c r="J1113" s="281"/>
      <c r="K1113" s="281"/>
      <c r="L1113" s="281"/>
      <c r="M1113" s="281"/>
      <c r="N1113" s="281"/>
      <c r="O1113" s="281"/>
      <c r="P1113" s="281"/>
      <c r="Q1113" s="281"/>
      <c r="R1113" s="281"/>
      <c r="S1113" s="281"/>
      <c r="T1113" s="281"/>
      <c r="U1113" s="281"/>
      <c r="V1113" s="281"/>
      <c r="W1113" s="281"/>
      <c r="X1113" s="281"/>
      <c r="Y1113" s="282"/>
    </row>
    <row r="1114" spans="1:25" ht="15.75" thickBot="1" x14ac:dyDescent="0.3">
      <c r="A1114" s="283"/>
      <c r="B1114" s="284"/>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285"/>
    </row>
    <row r="1116" spans="1:25" ht="15.75" thickBot="1" x14ac:dyDescent="0.3">
      <c r="A1116" s="286" t="s">
        <v>27</v>
      </c>
      <c r="B1116" s="286"/>
      <c r="C1116" s="286"/>
      <c r="D1116" s="286"/>
      <c r="E1116" s="286"/>
      <c r="F1116" s="286"/>
      <c r="G1116" s="286"/>
      <c r="H1116" s="286"/>
    </row>
    <row r="1117" spans="1:25" ht="15.75" thickBot="1" x14ac:dyDescent="0.3">
      <c r="A1117" s="297"/>
      <c r="B1117" s="298"/>
      <c r="C1117" s="298"/>
      <c r="D1117" s="298"/>
      <c r="E1117" s="298"/>
      <c r="F1117" s="298"/>
      <c r="G1117" s="298"/>
      <c r="H1117" s="298"/>
      <c r="I1117" s="298"/>
      <c r="J1117" s="298"/>
      <c r="K1117" s="298"/>
      <c r="L1117" s="298"/>
      <c r="M1117" s="298"/>
      <c r="N1117" s="298"/>
      <c r="O1117" s="298"/>
      <c r="P1117" s="298"/>
      <c r="Q1117" s="298"/>
      <c r="R1117" s="298"/>
      <c r="S1117" s="298"/>
      <c r="T1117" s="298"/>
      <c r="U1117" s="298"/>
      <c r="V1117" s="298"/>
      <c r="W1117" s="298"/>
      <c r="X1117" s="298"/>
      <c r="Y1117" s="299"/>
    </row>
    <row r="1119" spans="1:25" ht="15.75" thickBot="1" x14ac:dyDescent="0.3">
      <c r="A1119" s="286" t="s">
        <v>120</v>
      </c>
      <c r="B1119" s="286"/>
      <c r="C1119" s="286"/>
      <c r="E1119" s="286" t="s">
        <v>121</v>
      </c>
      <c r="F1119" s="286"/>
      <c r="G1119" s="286"/>
    </row>
    <row r="1120" spans="1:25" ht="15.75" thickBot="1" x14ac:dyDescent="0.3">
      <c r="A1120" s="275"/>
      <c r="B1120" s="276"/>
      <c r="E1120" s="275"/>
      <c r="F1120" s="276"/>
    </row>
    <row r="1122" spans="1:25" s="12" customFormat="1" x14ac:dyDescent="0.25"/>
    <row r="1124" spans="1:25" ht="19.5" thickBot="1" x14ac:dyDescent="0.35">
      <c r="A1124" s="274" t="s">
        <v>103</v>
      </c>
      <c r="B1124" s="274"/>
      <c r="C1124" s="274"/>
      <c r="D1124" s="274"/>
      <c r="E1124" s="274"/>
      <c r="F1124" s="274"/>
      <c r="H1124" s="274" t="s">
        <v>200</v>
      </c>
      <c r="I1124" s="274"/>
      <c r="J1124" s="274"/>
    </row>
    <row r="1125" spans="1:25" x14ac:dyDescent="0.25">
      <c r="A1125" s="277"/>
      <c r="B1125" s="278"/>
      <c r="C1125" s="278"/>
      <c r="D1125" s="278"/>
      <c r="E1125" s="278"/>
      <c r="F1125" s="278"/>
      <c r="G1125" s="278"/>
      <c r="H1125" s="278"/>
      <c r="I1125" s="278"/>
      <c r="J1125" s="278"/>
      <c r="K1125" s="278"/>
      <c r="L1125" s="278"/>
      <c r="M1125" s="278"/>
      <c r="N1125" s="278"/>
      <c r="O1125" s="278"/>
      <c r="P1125" s="278"/>
      <c r="Q1125" s="278"/>
      <c r="R1125" s="278"/>
      <c r="S1125" s="278"/>
      <c r="T1125" s="278"/>
      <c r="U1125" s="278"/>
      <c r="V1125" s="278"/>
      <c r="W1125" s="278"/>
      <c r="X1125" s="278"/>
      <c r="Y1125" s="279"/>
    </row>
    <row r="1126" spans="1:25" x14ac:dyDescent="0.25">
      <c r="A1126" s="280"/>
      <c r="B1126" s="281"/>
      <c r="C1126" s="281"/>
      <c r="D1126" s="281"/>
      <c r="E1126" s="281"/>
      <c r="F1126" s="281"/>
      <c r="G1126" s="281"/>
      <c r="H1126" s="281"/>
      <c r="I1126" s="281"/>
      <c r="J1126" s="281"/>
      <c r="K1126" s="281"/>
      <c r="L1126" s="281"/>
      <c r="M1126" s="281"/>
      <c r="N1126" s="281"/>
      <c r="O1126" s="281"/>
      <c r="P1126" s="281"/>
      <c r="Q1126" s="281"/>
      <c r="R1126" s="281"/>
      <c r="S1126" s="281"/>
      <c r="T1126" s="281"/>
      <c r="U1126" s="281"/>
      <c r="V1126" s="281"/>
      <c r="W1126" s="281"/>
      <c r="X1126" s="281"/>
      <c r="Y1126" s="282"/>
    </row>
    <row r="1127" spans="1:25" x14ac:dyDescent="0.25">
      <c r="A1127" s="280"/>
      <c r="B1127" s="281"/>
      <c r="C1127" s="281"/>
      <c r="D1127" s="281"/>
      <c r="E1127" s="281"/>
      <c r="F1127" s="281"/>
      <c r="G1127" s="281"/>
      <c r="H1127" s="281"/>
      <c r="I1127" s="281"/>
      <c r="J1127" s="281"/>
      <c r="K1127" s="281"/>
      <c r="L1127" s="281"/>
      <c r="M1127" s="281"/>
      <c r="N1127" s="281"/>
      <c r="O1127" s="281"/>
      <c r="P1127" s="281"/>
      <c r="Q1127" s="281"/>
      <c r="R1127" s="281"/>
      <c r="S1127" s="281"/>
      <c r="T1127" s="281"/>
      <c r="U1127" s="281"/>
      <c r="V1127" s="281"/>
      <c r="W1127" s="281"/>
      <c r="X1127" s="281"/>
      <c r="Y1127" s="282"/>
    </row>
    <row r="1128" spans="1:25" x14ac:dyDescent="0.25">
      <c r="A1128" s="280"/>
      <c r="B1128" s="281"/>
      <c r="C1128" s="281"/>
      <c r="D1128" s="281"/>
      <c r="E1128" s="281"/>
      <c r="F1128" s="281"/>
      <c r="G1128" s="281"/>
      <c r="H1128" s="281"/>
      <c r="I1128" s="281"/>
      <c r="J1128" s="281"/>
      <c r="K1128" s="281"/>
      <c r="L1128" s="281"/>
      <c r="M1128" s="281"/>
      <c r="N1128" s="281"/>
      <c r="O1128" s="281"/>
      <c r="P1128" s="281"/>
      <c r="Q1128" s="281"/>
      <c r="R1128" s="281"/>
      <c r="S1128" s="281"/>
      <c r="T1128" s="281"/>
      <c r="U1128" s="281"/>
      <c r="V1128" s="281"/>
      <c r="W1128" s="281"/>
      <c r="X1128" s="281"/>
      <c r="Y1128" s="282"/>
    </row>
    <row r="1129" spans="1:25" x14ac:dyDescent="0.25">
      <c r="A1129" s="280"/>
      <c r="B1129" s="281"/>
      <c r="C1129" s="281"/>
      <c r="D1129" s="281"/>
      <c r="E1129" s="281"/>
      <c r="F1129" s="281"/>
      <c r="G1129" s="281"/>
      <c r="H1129" s="281"/>
      <c r="I1129" s="281"/>
      <c r="J1129" s="281"/>
      <c r="K1129" s="281"/>
      <c r="L1129" s="281"/>
      <c r="M1129" s="281"/>
      <c r="N1129" s="281"/>
      <c r="O1129" s="281"/>
      <c r="P1129" s="281"/>
      <c r="Q1129" s="281"/>
      <c r="R1129" s="281"/>
      <c r="S1129" s="281"/>
      <c r="T1129" s="281"/>
      <c r="U1129" s="281"/>
      <c r="V1129" s="281"/>
      <c r="W1129" s="281"/>
      <c r="X1129" s="281"/>
      <c r="Y1129" s="282"/>
    </row>
    <row r="1130" spans="1:25" x14ac:dyDescent="0.25">
      <c r="A1130" s="280"/>
      <c r="B1130" s="281"/>
      <c r="C1130" s="281"/>
      <c r="D1130" s="281"/>
      <c r="E1130" s="281"/>
      <c r="F1130" s="281"/>
      <c r="G1130" s="281"/>
      <c r="H1130" s="281"/>
      <c r="I1130" s="281"/>
      <c r="J1130" s="281"/>
      <c r="K1130" s="281"/>
      <c r="L1130" s="281"/>
      <c r="M1130" s="281"/>
      <c r="N1130" s="281"/>
      <c r="O1130" s="281"/>
      <c r="P1130" s="281"/>
      <c r="Q1130" s="281"/>
      <c r="R1130" s="281"/>
      <c r="S1130" s="281"/>
      <c r="T1130" s="281"/>
      <c r="U1130" s="281"/>
      <c r="V1130" s="281"/>
      <c r="W1130" s="281"/>
      <c r="X1130" s="281"/>
      <c r="Y1130" s="282"/>
    </row>
    <row r="1131" spans="1:25" x14ac:dyDescent="0.25">
      <c r="A1131" s="280"/>
      <c r="B1131" s="281"/>
      <c r="C1131" s="281"/>
      <c r="D1131" s="281"/>
      <c r="E1131" s="281"/>
      <c r="F1131" s="281"/>
      <c r="G1131" s="281"/>
      <c r="H1131" s="281"/>
      <c r="I1131" s="281"/>
      <c r="J1131" s="281"/>
      <c r="K1131" s="281"/>
      <c r="L1131" s="281"/>
      <c r="M1131" s="281"/>
      <c r="N1131" s="281"/>
      <c r="O1131" s="281"/>
      <c r="P1131" s="281"/>
      <c r="Q1131" s="281"/>
      <c r="R1131" s="281"/>
      <c r="S1131" s="281"/>
      <c r="T1131" s="281"/>
      <c r="U1131" s="281"/>
      <c r="V1131" s="281"/>
      <c r="W1131" s="281"/>
      <c r="X1131" s="281"/>
      <c r="Y1131" s="282"/>
    </row>
    <row r="1132" spans="1:25" x14ac:dyDescent="0.25">
      <c r="A1132" s="280"/>
      <c r="B1132" s="281"/>
      <c r="C1132" s="281"/>
      <c r="D1132" s="281"/>
      <c r="E1132" s="281"/>
      <c r="F1132" s="281"/>
      <c r="G1132" s="281"/>
      <c r="H1132" s="281"/>
      <c r="I1132" s="281"/>
      <c r="J1132" s="281"/>
      <c r="K1132" s="281"/>
      <c r="L1132" s="281"/>
      <c r="M1132" s="281"/>
      <c r="N1132" s="281"/>
      <c r="O1132" s="281"/>
      <c r="P1132" s="281"/>
      <c r="Q1132" s="281"/>
      <c r="R1132" s="281"/>
      <c r="S1132" s="281"/>
      <c r="T1132" s="281"/>
      <c r="U1132" s="281"/>
      <c r="V1132" s="281"/>
      <c r="W1132" s="281"/>
      <c r="X1132" s="281"/>
      <c r="Y1132" s="282"/>
    </row>
    <row r="1133" spans="1:25" x14ac:dyDescent="0.25">
      <c r="A1133" s="280"/>
      <c r="B1133" s="281"/>
      <c r="C1133" s="281"/>
      <c r="D1133" s="281"/>
      <c r="E1133" s="281"/>
      <c r="F1133" s="281"/>
      <c r="G1133" s="281"/>
      <c r="H1133" s="281"/>
      <c r="I1133" s="281"/>
      <c r="J1133" s="281"/>
      <c r="K1133" s="281"/>
      <c r="L1133" s="281"/>
      <c r="M1133" s="281"/>
      <c r="N1133" s="281"/>
      <c r="O1133" s="281"/>
      <c r="P1133" s="281"/>
      <c r="Q1133" s="281"/>
      <c r="R1133" s="281"/>
      <c r="S1133" s="281"/>
      <c r="T1133" s="281"/>
      <c r="U1133" s="281"/>
      <c r="V1133" s="281"/>
      <c r="W1133" s="281"/>
      <c r="X1133" s="281"/>
      <c r="Y1133" s="282"/>
    </row>
    <row r="1134" spans="1:25" x14ac:dyDescent="0.25">
      <c r="A1134" s="280"/>
      <c r="B1134" s="281"/>
      <c r="C1134" s="281"/>
      <c r="D1134" s="281"/>
      <c r="E1134" s="281"/>
      <c r="F1134" s="281"/>
      <c r="G1134" s="281"/>
      <c r="H1134" s="281"/>
      <c r="I1134" s="281"/>
      <c r="J1134" s="281"/>
      <c r="K1134" s="281"/>
      <c r="L1134" s="281"/>
      <c r="M1134" s="281"/>
      <c r="N1134" s="281"/>
      <c r="O1134" s="281"/>
      <c r="P1134" s="281"/>
      <c r="Q1134" s="281"/>
      <c r="R1134" s="281"/>
      <c r="S1134" s="281"/>
      <c r="T1134" s="281"/>
      <c r="U1134" s="281"/>
      <c r="V1134" s="281"/>
      <c r="W1134" s="281"/>
      <c r="X1134" s="281"/>
      <c r="Y1134" s="282"/>
    </row>
    <row r="1135" spans="1:25" x14ac:dyDescent="0.25">
      <c r="A1135" s="280"/>
      <c r="B1135" s="281"/>
      <c r="C1135" s="281"/>
      <c r="D1135" s="281"/>
      <c r="E1135" s="281"/>
      <c r="F1135" s="281"/>
      <c r="G1135" s="281"/>
      <c r="H1135" s="281"/>
      <c r="I1135" s="281"/>
      <c r="J1135" s="281"/>
      <c r="K1135" s="281"/>
      <c r="L1135" s="281"/>
      <c r="M1135" s="281"/>
      <c r="N1135" s="281"/>
      <c r="O1135" s="281"/>
      <c r="P1135" s="281"/>
      <c r="Q1135" s="281"/>
      <c r="R1135" s="281"/>
      <c r="S1135" s="281"/>
      <c r="T1135" s="281"/>
      <c r="U1135" s="281"/>
      <c r="V1135" s="281"/>
      <c r="W1135" s="281"/>
      <c r="X1135" s="281"/>
      <c r="Y1135" s="282"/>
    </row>
    <row r="1136" spans="1:25" x14ac:dyDescent="0.25">
      <c r="A1136" s="280"/>
      <c r="B1136" s="281"/>
      <c r="C1136" s="281"/>
      <c r="D1136" s="281"/>
      <c r="E1136" s="281"/>
      <c r="F1136" s="281"/>
      <c r="G1136" s="281"/>
      <c r="H1136" s="281"/>
      <c r="I1136" s="281"/>
      <c r="J1136" s="281"/>
      <c r="K1136" s="281"/>
      <c r="L1136" s="281"/>
      <c r="M1136" s="281"/>
      <c r="N1136" s="281"/>
      <c r="O1136" s="281"/>
      <c r="P1136" s="281"/>
      <c r="Q1136" s="281"/>
      <c r="R1136" s="281"/>
      <c r="S1136" s="281"/>
      <c r="T1136" s="281"/>
      <c r="U1136" s="281"/>
      <c r="V1136" s="281"/>
      <c r="W1136" s="281"/>
      <c r="X1136" s="281"/>
      <c r="Y1136" s="282"/>
    </row>
    <row r="1137" spans="1:25" x14ac:dyDescent="0.25">
      <c r="A1137" s="280"/>
      <c r="B1137" s="281"/>
      <c r="C1137" s="281"/>
      <c r="D1137" s="281"/>
      <c r="E1137" s="281"/>
      <c r="F1137" s="281"/>
      <c r="G1137" s="281"/>
      <c r="H1137" s="281"/>
      <c r="I1137" s="281"/>
      <c r="J1137" s="281"/>
      <c r="K1137" s="281"/>
      <c r="L1137" s="281"/>
      <c r="M1137" s="281"/>
      <c r="N1137" s="281"/>
      <c r="O1137" s="281"/>
      <c r="P1137" s="281"/>
      <c r="Q1137" s="281"/>
      <c r="R1137" s="281"/>
      <c r="S1137" s="281"/>
      <c r="T1137" s="281"/>
      <c r="U1137" s="281"/>
      <c r="V1137" s="281"/>
      <c r="W1137" s="281"/>
      <c r="X1137" s="281"/>
      <c r="Y1137" s="282"/>
    </row>
    <row r="1138" spans="1:25" ht="15.75" thickBot="1" x14ac:dyDescent="0.3">
      <c r="A1138" s="283"/>
      <c r="B1138" s="284"/>
      <c r="C1138" s="284"/>
      <c r="D1138" s="284"/>
      <c r="E1138" s="284"/>
      <c r="F1138" s="284"/>
      <c r="G1138" s="284"/>
      <c r="H1138" s="284"/>
      <c r="I1138" s="284"/>
      <c r="J1138" s="284"/>
      <c r="K1138" s="284"/>
      <c r="L1138" s="284"/>
      <c r="M1138" s="284"/>
      <c r="N1138" s="284"/>
      <c r="O1138" s="284"/>
      <c r="P1138" s="284"/>
      <c r="Q1138" s="284"/>
      <c r="R1138" s="284"/>
      <c r="S1138" s="284"/>
      <c r="T1138" s="284"/>
      <c r="U1138" s="284"/>
      <c r="V1138" s="284"/>
      <c r="W1138" s="284"/>
      <c r="X1138" s="284"/>
      <c r="Y1138" s="285"/>
    </row>
    <row r="1140" spans="1:25" ht="15.75" thickBot="1" x14ac:dyDescent="0.3">
      <c r="A1140" s="286" t="s">
        <v>29</v>
      </c>
      <c r="B1140" s="286"/>
      <c r="C1140" s="286"/>
      <c r="D1140" s="286"/>
    </row>
    <row r="1141" spans="1:25" x14ac:dyDescent="0.25">
      <c r="A1141" s="277"/>
      <c r="B1141" s="278"/>
      <c r="C1141" s="278"/>
      <c r="D1141" s="278"/>
      <c r="E1141" s="278"/>
      <c r="F1141" s="278"/>
      <c r="G1141" s="278"/>
      <c r="H1141" s="278"/>
      <c r="I1141" s="278"/>
      <c r="J1141" s="278"/>
      <c r="K1141" s="278"/>
      <c r="L1141" s="278"/>
      <c r="M1141" s="278"/>
      <c r="N1141" s="278"/>
      <c r="O1141" s="278"/>
      <c r="P1141" s="278"/>
      <c r="Q1141" s="278"/>
      <c r="R1141" s="278"/>
      <c r="S1141" s="278"/>
      <c r="T1141" s="278"/>
      <c r="U1141" s="278"/>
      <c r="V1141" s="278"/>
      <c r="W1141" s="278"/>
      <c r="X1141" s="278"/>
      <c r="Y1141" s="279"/>
    </row>
    <row r="1142" spans="1:25" x14ac:dyDescent="0.25">
      <c r="A1142" s="280"/>
      <c r="B1142" s="281"/>
      <c r="C1142" s="281"/>
      <c r="D1142" s="281"/>
      <c r="E1142" s="281"/>
      <c r="F1142" s="281"/>
      <c r="G1142" s="281"/>
      <c r="H1142" s="281"/>
      <c r="I1142" s="281"/>
      <c r="J1142" s="281"/>
      <c r="K1142" s="281"/>
      <c r="L1142" s="281"/>
      <c r="M1142" s="281"/>
      <c r="N1142" s="281"/>
      <c r="O1142" s="281"/>
      <c r="P1142" s="281"/>
      <c r="Q1142" s="281"/>
      <c r="R1142" s="281"/>
      <c r="S1142" s="281"/>
      <c r="T1142" s="281"/>
      <c r="U1142" s="281"/>
      <c r="V1142" s="281"/>
      <c r="W1142" s="281"/>
      <c r="X1142" s="281"/>
      <c r="Y1142" s="282"/>
    </row>
    <row r="1143" spans="1:25" x14ac:dyDescent="0.25">
      <c r="A1143" s="280"/>
      <c r="B1143" s="281"/>
      <c r="C1143" s="281"/>
      <c r="D1143" s="281"/>
      <c r="E1143" s="281"/>
      <c r="F1143" s="281"/>
      <c r="G1143" s="281"/>
      <c r="H1143" s="281"/>
      <c r="I1143" s="281"/>
      <c r="J1143" s="281"/>
      <c r="K1143" s="281"/>
      <c r="L1143" s="281"/>
      <c r="M1143" s="281"/>
      <c r="N1143" s="281"/>
      <c r="O1143" s="281"/>
      <c r="P1143" s="281"/>
      <c r="Q1143" s="281"/>
      <c r="R1143" s="281"/>
      <c r="S1143" s="281"/>
      <c r="T1143" s="281"/>
      <c r="U1143" s="281"/>
      <c r="V1143" s="281"/>
      <c r="W1143" s="281"/>
      <c r="X1143" s="281"/>
      <c r="Y1143" s="282"/>
    </row>
    <row r="1144" spans="1:25" x14ac:dyDescent="0.25">
      <c r="A1144" s="280"/>
      <c r="B1144" s="281"/>
      <c r="C1144" s="281"/>
      <c r="D1144" s="281"/>
      <c r="E1144" s="281"/>
      <c r="F1144" s="281"/>
      <c r="G1144" s="281"/>
      <c r="H1144" s="281"/>
      <c r="I1144" s="281"/>
      <c r="J1144" s="281"/>
      <c r="K1144" s="281"/>
      <c r="L1144" s="281"/>
      <c r="M1144" s="281"/>
      <c r="N1144" s="281"/>
      <c r="O1144" s="281"/>
      <c r="P1144" s="281"/>
      <c r="Q1144" s="281"/>
      <c r="R1144" s="281"/>
      <c r="S1144" s="281"/>
      <c r="T1144" s="281"/>
      <c r="U1144" s="281"/>
      <c r="V1144" s="281"/>
      <c r="W1144" s="281"/>
      <c r="X1144" s="281"/>
      <c r="Y1144" s="282"/>
    </row>
    <row r="1145" spans="1:25" x14ac:dyDescent="0.25">
      <c r="A1145" s="280"/>
      <c r="B1145" s="281"/>
      <c r="C1145" s="281"/>
      <c r="D1145" s="281"/>
      <c r="E1145" s="281"/>
      <c r="F1145" s="281"/>
      <c r="G1145" s="281"/>
      <c r="H1145" s="281"/>
      <c r="I1145" s="281"/>
      <c r="J1145" s="281"/>
      <c r="K1145" s="281"/>
      <c r="L1145" s="281"/>
      <c r="M1145" s="281"/>
      <c r="N1145" s="281"/>
      <c r="O1145" s="281"/>
      <c r="P1145" s="281"/>
      <c r="Q1145" s="281"/>
      <c r="R1145" s="281"/>
      <c r="S1145" s="281"/>
      <c r="T1145" s="281"/>
      <c r="U1145" s="281"/>
      <c r="V1145" s="281"/>
      <c r="W1145" s="281"/>
      <c r="X1145" s="281"/>
      <c r="Y1145" s="282"/>
    </row>
    <row r="1146" spans="1:25" x14ac:dyDescent="0.25">
      <c r="A1146" s="280"/>
      <c r="B1146" s="281"/>
      <c r="C1146" s="281"/>
      <c r="D1146" s="281"/>
      <c r="E1146" s="281"/>
      <c r="F1146" s="281"/>
      <c r="G1146" s="281"/>
      <c r="H1146" s="281"/>
      <c r="I1146" s="281"/>
      <c r="J1146" s="281"/>
      <c r="K1146" s="281"/>
      <c r="L1146" s="281"/>
      <c r="M1146" s="281"/>
      <c r="N1146" s="281"/>
      <c r="O1146" s="281"/>
      <c r="P1146" s="281"/>
      <c r="Q1146" s="281"/>
      <c r="R1146" s="281"/>
      <c r="S1146" s="281"/>
      <c r="T1146" s="281"/>
      <c r="U1146" s="281"/>
      <c r="V1146" s="281"/>
      <c r="W1146" s="281"/>
      <c r="X1146" s="281"/>
      <c r="Y1146" s="282"/>
    </row>
    <row r="1147" spans="1:25" ht="15.75" thickBot="1" x14ac:dyDescent="0.3">
      <c r="A1147" s="283"/>
      <c r="B1147" s="284"/>
      <c r="C1147" s="284"/>
      <c r="D1147" s="284"/>
      <c r="E1147" s="284"/>
      <c r="F1147" s="284"/>
      <c r="G1147" s="284"/>
      <c r="H1147" s="284"/>
      <c r="I1147" s="284"/>
      <c r="J1147" s="284"/>
      <c r="K1147" s="284"/>
      <c r="L1147" s="284"/>
      <c r="M1147" s="284"/>
      <c r="N1147" s="284"/>
      <c r="O1147" s="284"/>
      <c r="P1147" s="284"/>
      <c r="Q1147" s="284"/>
      <c r="R1147" s="284"/>
      <c r="S1147" s="284"/>
      <c r="T1147" s="284"/>
      <c r="U1147" s="284"/>
      <c r="V1147" s="284"/>
      <c r="W1147" s="284"/>
      <c r="X1147" s="284"/>
      <c r="Y1147" s="285"/>
    </row>
    <row r="1149" spans="1:25" ht="15.75" thickBot="1" x14ac:dyDescent="0.3">
      <c r="A1149" s="286" t="s">
        <v>27</v>
      </c>
      <c r="B1149" s="286"/>
      <c r="C1149" s="286"/>
      <c r="D1149" s="286"/>
      <c r="E1149" s="286"/>
      <c r="F1149" s="286"/>
      <c r="G1149" s="286"/>
      <c r="H1149" s="286"/>
    </row>
    <row r="1150" spans="1:25" ht="15.75" thickBot="1" x14ac:dyDescent="0.3">
      <c r="A1150" s="297"/>
      <c r="B1150" s="298"/>
      <c r="C1150" s="298"/>
      <c r="D1150" s="298"/>
      <c r="E1150" s="298"/>
      <c r="F1150" s="298"/>
      <c r="G1150" s="298"/>
      <c r="H1150" s="298"/>
      <c r="I1150" s="298"/>
      <c r="J1150" s="298"/>
      <c r="K1150" s="298"/>
      <c r="L1150" s="298"/>
      <c r="M1150" s="298"/>
      <c r="N1150" s="298"/>
      <c r="O1150" s="298"/>
      <c r="P1150" s="298"/>
      <c r="Q1150" s="298"/>
      <c r="R1150" s="298"/>
      <c r="S1150" s="298"/>
      <c r="T1150" s="298"/>
      <c r="U1150" s="298"/>
      <c r="V1150" s="298"/>
      <c r="W1150" s="298"/>
      <c r="X1150" s="298"/>
      <c r="Y1150" s="299"/>
    </row>
    <row r="1152" spans="1:25" ht="15.75" thickBot="1" x14ac:dyDescent="0.3">
      <c r="A1152" s="286" t="s">
        <v>120</v>
      </c>
      <c r="B1152" s="286"/>
      <c r="C1152" s="286"/>
      <c r="E1152" s="286" t="s">
        <v>121</v>
      </c>
      <c r="F1152" s="286"/>
      <c r="G1152" s="286"/>
    </row>
    <row r="1153" spans="1:25" ht="15.75" thickBot="1" x14ac:dyDescent="0.3">
      <c r="A1153" s="275"/>
      <c r="B1153" s="276"/>
      <c r="E1153" s="275"/>
      <c r="F1153" s="276"/>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H728:J72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H662:J662"/>
    <mergeCell ref="H695:J695"/>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80:Y586"/>
    <mergeCell ref="A588:H588"/>
    <mergeCell ref="A589:Y589"/>
    <mergeCell ref="A591:C591"/>
    <mergeCell ref="A596:F596"/>
    <mergeCell ref="E591:G591"/>
    <mergeCell ref="E592:F592"/>
    <mergeCell ref="A646:Y652"/>
    <mergeCell ref="A654:H654"/>
    <mergeCell ref="H629:J629"/>
    <mergeCell ref="A592:B592"/>
    <mergeCell ref="A597:Y610"/>
    <mergeCell ref="A612:D612"/>
    <mergeCell ref="A613:Y619"/>
    <mergeCell ref="A621:H621"/>
    <mergeCell ref="H596:J596"/>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159:H159"/>
    <mergeCell ref="A134:F134"/>
    <mergeCell ref="A101:F101"/>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H2:J2"/>
    <mergeCell ref="A3:Y16"/>
    <mergeCell ref="A226:Y226"/>
    <mergeCell ref="A228:C228"/>
    <mergeCell ref="A229:B229"/>
    <mergeCell ref="A234:Y247"/>
    <mergeCell ref="A249:D249"/>
    <mergeCell ref="A295:B295"/>
    <mergeCell ref="A361:B361"/>
    <mergeCell ref="A325:Y325"/>
    <mergeCell ref="A327:C327"/>
    <mergeCell ref="A328:B328"/>
    <mergeCell ref="A333:Y346"/>
    <mergeCell ref="A360:C360"/>
    <mergeCell ref="H299:J299"/>
    <mergeCell ref="A315:D315"/>
    <mergeCell ref="E361:F361"/>
    <mergeCell ref="E229:F229"/>
    <mergeCell ref="E261:G261"/>
    <mergeCell ref="E262:F262"/>
    <mergeCell ref="E294:G294"/>
    <mergeCell ref="E295:F295"/>
    <mergeCell ref="E327:G327"/>
    <mergeCell ref="E328:F328"/>
    <mergeCell ref="E360:G360"/>
    <mergeCell ref="A300:Y313"/>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201:Y214"/>
    <mergeCell ref="A216:D216"/>
    <mergeCell ref="A217:Y223"/>
    <mergeCell ref="A225:H225"/>
    <mergeCell ref="A250:Y256"/>
    <mergeCell ref="A258:H258"/>
    <mergeCell ref="A259:Y259"/>
    <mergeCell ref="A261:C261"/>
    <mergeCell ref="A102:Y115"/>
    <mergeCell ref="A117:D117"/>
    <mergeCell ref="A118:Y124"/>
    <mergeCell ref="E97:F97"/>
    <mergeCell ref="E129:G129"/>
    <mergeCell ref="A68:F68"/>
    <mergeCell ref="H464:J464"/>
    <mergeCell ref="H497:J497"/>
    <mergeCell ref="A283:Y289"/>
    <mergeCell ref="A291:H291"/>
    <mergeCell ref="A292:Y292"/>
    <mergeCell ref="A294:C294"/>
    <mergeCell ref="A349:Y355"/>
    <mergeCell ref="A357:H357"/>
    <mergeCell ref="A358:Y358"/>
    <mergeCell ref="A316:Y322"/>
    <mergeCell ref="A324:H324"/>
    <mergeCell ref="A200:F200"/>
    <mergeCell ref="A233:F233"/>
    <mergeCell ref="A266:F266"/>
    <mergeCell ref="A299:F299"/>
    <mergeCell ref="A332:F332"/>
    <mergeCell ref="A348:D348"/>
    <mergeCell ref="E228:G228"/>
    <mergeCell ref="A563:F563"/>
    <mergeCell ref="A464:F464"/>
    <mergeCell ref="A262:B262"/>
    <mergeCell ref="A564:Y577"/>
    <mergeCell ref="A579:D579"/>
    <mergeCell ref="A531:Y544"/>
    <mergeCell ref="A546:D546"/>
    <mergeCell ref="A530:F530"/>
    <mergeCell ref="E525:G525"/>
    <mergeCell ref="E526:F526"/>
    <mergeCell ref="E558:G558"/>
    <mergeCell ref="E559:F559"/>
    <mergeCell ref="H530:J530"/>
    <mergeCell ref="H563:J563"/>
    <mergeCell ref="A547:Y553"/>
    <mergeCell ref="A555:H555"/>
    <mergeCell ref="A556:Y556"/>
    <mergeCell ref="A558:C558"/>
    <mergeCell ref="A559:B559"/>
    <mergeCell ref="A523:Y523"/>
    <mergeCell ref="A525:C525"/>
    <mergeCell ref="A526:B526"/>
    <mergeCell ref="A267:Y280"/>
    <mergeCell ref="A282:D282"/>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8"/>
  <sheetViews>
    <sheetView tabSelected="1" topLeftCell="A79" zoomScaleNormal="100" workbookViewId="0">
      <selection activeCell="Q88" sqref="Q88"/>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6.28515625" customWidth="1"/>
    <col min="15" max="16" width="19" customWidth="1"/>
    <col min="17" max="17" width="58" style="57" customWidth="1"/>
    <col min="18" max="18" width="19" style="3" customWidth="1"/>
    <col min="19" max="19" width="38.28515625" style="24" customWidth="1"/>
    <col min="20" max="20" width="19" style="3" customWidth="1"/>
    <col min="21" max="21" width="38.28515625" style="24" customWidth="1"/>
  </cols>
  <sheetData>
    <row r="1" spans="1:25" ht="19.5" thickBot="1" x14ac:dyDescent="0.35">
      <c r="A1" s="53" t="s">
        <v>124</v>
      </c>
      <c r="B1" s="53"/>
      <c r="C1" s="53"/>
      <c r="D1" s="350">
        <v>335956</v>
      </c>
      <c r="E1" s="351"/>
    </row>
    <row r="3" spans="1:25" ht="18.75" x14ac:dyDescent="0.3">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25">
      <c r="A4" s="49" t="s">
        <v>26</v>
      </c>
      <c r="B4" s="54"/>
      <c r="C4" s="54"/>
      <c r="D4" s="54"/>
      <c r="E4" s="54"/>
      <c r="F4" s="54"/>
      <c r="G4" s="11"/>
      <c r="H4" s="11"/>
      <c r="Q4"/>
      <c r="R4"/>
      <c r="S4"/>
      <c r="T4"/>
      <c r="U4"/>
    </row>
    <row r="5" spans="1:25" ht="15.75" thickBot="1" x14ac:dyDescent="0.3">
      <c r="A5" s="54"/>
      <c r="B5" s="54"/>
      <c r="C5" s="54"/>
      <c r="D5" s="54"/>
      <c r="E5" s="54"/>
      <c r="F5" s="54"/>
      <c r="G5" s="11"/>
      <c r="H5" s="11"/>
      <c r="Q5"/>
      <c r="R5"/>
      <c r="S5"/>
      <c r="T5"/>
      <c r="U5"/>
    </row>
    <row r="6" spans="1:25" ht="15" customHeight="1" thickBot="1" x14ac:dyDescent="0.3">
      <c r="A6" s="49" t="s">
        <v>125</v>
      </c>
      <c r="B6" s="54"/>
      <c r="C6" s="54"/>
      <c r="D6" s="54"/>
      <c r="E6" s="54"/>
      <c r="F6" s="252">
        <f>D1*0.05</f>
        <v>16797.8</v>
      </c>
      <c r="G6" s="11"/>
      <c r="H6" s="11"/>
      <c r="Q6"/>
      <c r="R6"/>
      <c r="S6"/>
      <c r="T6"/>
      <c r="U6"/>
    </row>
    <row r="7" spans="1:25" ht="15.75" thickBot="1" x14ac:dyDescent="0.3">
      <c r="A7" s="54"/>
      <c r="B7" s="54"/>
      <c r="C7" s="54"/>
      <c r="D7" s="54"/>
      <c r="E7" s="54"/>
      <c r="F7" s="54"/>
      <c r="G7" s="54"/>
      <c r="H7" s="54"/>
      <c r="Q7"/>
      <c r="R7"/>
      <c r="S7"/>
      <c r="T7"/>
      <c r="U7"/>
    </row>
    <row r="8" spans="1:25" ht="15" customHeight="1" thickBot="1" x14ac:dyDescent="0.3">
      <c r="A8" s="63" t="s">
        <v>28</v>
      </c>
      <c r="B8" s="63"/>
      <c r="C8" s="63"/>
      <c r="D8" s="63"/>
      <c r="E8" s="63"/>
      <c r="F8" s="63"/>
      <c r="G8" s="57"/>
      <c r="H8" s="81" t="s">
        <v>31</v>
      </c>
      <c r="I8" s="16"/>
      <c r="K8" s="54"/>
      <c r="L8" s="66" t="s">
        <v>41</v>
      </c>
      <c r="M8" s="54"/>
      <c r="N8" s="54"/>
      <c r="O8" s="54"/>
      <c r="P8" s="54"/>
      <c r="Q8"/>
      <c r="R8"/>
      <c r="S8"/>
      <c r="T8"/>
      <c r="U8"/>
    </row>
    <row r="9" spans="1:25" x14ac:dyDescent="0.25">
      <c r="A9" s="54"/>
      <c r="B9" s="54"/>
      <c r="C9" s="54"/>
      <c r="D9" s="54"/>
      <c r="E9" s="54"/>
      <c r="F9" s="54"/>
      <c r="G9" s="54"/>
      <c r="H9" s="54"/>
      <c r="Q9"/>
      <c r="R9"/>
      <c r="S9"/>
      <c r="T9"/>
      <c r="U9"/>
    </row>
    <row r="10" spans="1:25" ht="15.75" thickBot="1" x14ac:dyDescent="0.3">
      <c r="A10" s="55" t="s">
        <v>104</v>
      </c>
      <c r="B10" s="55"/>
      <c r="C10" s="55"/>
      <c r="D10" s="55"/>
      <c r="E10" s="55"/>
      <c r="F10" s="55"/>
      <c r="G10" s="55"/>
      <c r="H10" s="55"/>
      <c r="I10" s="55"/>
      <c r="J10" s="55"/>
      <c r="K10" s="55"/>
      <c r="Q10"/>
      <c r="R10"/>
      <c r="S10"/>
      <c r="T10"/>
      <c r="U10"/>
    </row>
    <row r="11" spans="1:25" x14ac:dyDescent="0.25">
      <c r="A11" s="352" t="s">
        <v>394</v>
      </c>
      <c r="B11" s="353"/>
      <c r="C11" s="353"/>
      <c r="D11" s="353"/>
      <c r="E11" s="353"/>
      <c r="F11" s="353"/>
      <c r="G11" s="353"/>
      <c r="H11" s="353"/>
      <c r="I11" s="353"/>
      <c r="J11" s="353"/>
      <c r="K11" s="353"/>
      <c r="L11" s="353"/>
      <c r="M11" s="353"/>
      <c r="N11" s="353"/>
      <c r="O11" s="353"/>
      <c r="P11" s="353"/>
      <c r="Q11" s="354"/>
      <c r="R11" s="15"/>
      <c r="S11" s="15"/>
      <c r="T11" s="15"/>
      <c r="U11" s="15"/>
      <c r="V11" s="15"/>
      <c r="W11" s="15"/>
      <c r="X11" s="15"/>
      <c r="Y11" s="15"/>
    </row>
    <row r="12" spans="1:25" x14ac:dyDescent="0.25">
      <c r="A12" s="355"/>
      <c r="B12" s="356"/>
      <c r="C12" s="356"/>
      <c r="D12" s="356"/>
      <c r="E12" s="356"/>
      <c r="F12" s="356"/>
      <c r="G12" s="356"/>
      <c r="H12" s="356"/>
      <c r="I12" s="356"/>
      <c r="J12" s="356"/>
      <c r="K12" s="356"/>
      <c r="L12" s="356"/>
      <c r="M12" s="356"/>
      <c r="N12" s="356"/>
      <c r="O12" s="356"/>
      <c r="P12" s="356"/>
      <c r="Q12" s="357"/>
      <c r="R12" s="15"/>
      <c r="S12" s="15"/>
      <c r="T12" s="15"/>
      <c r="U12" s="15"/>
      <c r="V12" s="15"/>
      <c r="W12" s="15"/>
      <c r="X12" s="15"/>
      <c r="Y12" s="15"/>
    </row>
    <row r="13" spans="1:25" x14ac:dyDescent="0.25">
      <c r="A13" s="355"/>
      <c r="B13" s="356"/>
      <c r="C13" s="356"/>
      <c r="D13" s="356"/>
      <c r="E13" s="356"/>
      <c r="F13" s="356"/>
      <c r="G13" s="356"/>
      <c r="H13" s="356"/>
      <c r="I13" s="356"/>
      <c r="J13" s="356"/>
      <c r="K13" s="356"/>
      <c r="L13" s="356"/>
      <c r="M13" s="356"/>
      <c r="N13" s="356"/>
      <c r="O13" s="356"/>
      <c r="P13" s="356"/>
      <c r="Q13" s="357"/>
      <c r="R13" s="15"/>
      <c r="S13" s="15"/>
      <c r="T13" s="15"/>
      <c r="U13" s="15"/>
      <c r="V13" s="15"/>
      <c r="W13" s="15"/>
      <c r="X13" s="15"/>
      <c r="Y13" s="15"/>
    </row>
    <row r="14" spans="1:25" x14ac:dyDescent="0.25">
      <c r="A14" s="355"/>
      <c r="B14" s="356"/>
      <c r="C14" s="356"/>
      <c r="D14" s="356"/>
      <c r="E14" s="356"/>
      <c r="F14" s="356"/>
      <c r="G14" s="356"/>
      <c r="H14" s="356"/>
      <c r="I14" s="356"/>
      <c r="J14" s="356"/>
      <c r="K14" s="356"/>
      <c r="L14" s="356"/>
      <c r="M14" s="356"/>
      <c r="N14" s="356"/>
      <c r="O14" s="356"/>
      <c r="P14" s="356"/>
      <c r="Q14" s="357"/>
      <c r="R14" s="15"/>
      <c r="S14" s="15"/>
      <c r="T14" s="15"/>
      <c r="U14" s="15"/>
      <c r="V14" s="15"/>
      <c r="W14" s="15"/>
      <c r="X14" s="15"/>
      <c r="Y14" s="15"/>
    </row>
    <row r="15" spans="1:25" ht="15.75" thickBot="1" x14ac:dyDescent="0.3">
      <c r="A15" s="358"/>
      <c r="B15" s="359"/>
      <c r="C15" s="359"/>
      <c r="D15" s="359"/>
      <c r="E15" s="359"/>
      <c r="F15" s="359"/>
      <c r="G15" s="359"/>
      <c r="H15" s="359"/>
      <c r="I15" s="359"/>
      <c r="J15" s="359"/>
      <c r="K15" s="359"/>
      <c r="L15" s="359"/>
      <c r="M15" s="359"/>
      <c r="N15" s="359"/>
      <c r="O15" s="359"/>
      <c r="P15" s="359"/>
      <c r="Q15" s="360"/>
      <c r="R15" s="15"/>
      <c r="S15" s="15"/>
      <c r="T15" s="15"/>
      <c r="U15" s="15"/>
      <c r="V15" s="15"/>
      <c r="W15" s="15"/>
      <c r="X15" s="15"/>
      <c r="Y15" s="15"/>
    </row>
    <row r="20" spans="1:25" ht="23.25" x14ac:dyDescent="0.35">
      <c r="A20" s="349" t="s">
        <v>225</v>
      </c>
      <c r="B20" s="349"/>
      <c r="C20" s="349"/>
      <c r="D20" s="349"/>
      <c r="E20" s="40"/>
      <c r="F20" s="40"/>
      <c r="G20" s="40"/>
      <c r="H20" s="40"/>
      <c r="I20" s="40"/>
      <c r="J20" s="40"/>
      <c r="K20" s="40"/>
      <c r="L20" s="40"/>
    </row>
    <row r="21" spans="1:25" s="111" customFormat="1" ht="37.700000000000003" customHeight="1" x14ac:dyDescent="0.25">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5" x14ac:dyDescent="0.2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5" s="80" customFormat="1" ht="52.5" customHeight="1" x14ac:dyDescent="0.25">
      <c r="A23" s="71">
        <v>1</v>
      </c>
      <c r="B23" s="72"/>
      <c r="C23" s="73" t="s">
        <v>62</v>
      </c>
      <c r="D23" s="71" t="s">
        <v>65</v>
      </c>
      <c r="E23" s="74" t="s">
        <v>3</v>
      </c>
      <c r="F23" s="334" t="s">
        <v>349</v>
      </c>
      <c r="G23" s="335"/>
      <c r="H23" s="335"/>
      <c r="I23" s="335"/>
      <c r="J23" s="335"/>
      <c r="K23" s="335"/>
      <c r="L23" s="335"/>
      <c r="M23" s="335"/>
      <c r="N23" s="336"/>
      <c r="O23" s="75">
        <v>2160</v>
      </c>
      <c r="P23" s="76">
        <v>2160</v>
      </c>
      <c r="Q23" s="77"/>
      <c r="R23" s="78"/>
      <c r="S23" s="79"/>
      <c r="T23" s="78"/>
      <c r="U23" s="79"/>
    </row>
    <row r="24" spans="1:25" s="80" customFormat="1" ht="85.5" customHeight="1" x14ac:dyDescent="0.25">
      <c r="A24" s="71">
        <v>6</v>
      </c>
      <c r="B24" s="72"/>
      <c r="C24" s="73" t="s">
        <v>62</v>
      </c>
      <c r="D24" s="71" t="s">
        <v>62</v>
      </c>
      <c r="E24" s="74" t="s">
        <v>1</v>
      </c>
      <c r="F24" s="334" t="s">
        <v>393</v>
      </c>
      <c r="G24" s="335"/>
      <c r="H24" s="335"/>
      <c r="I24" s="335"/>
      <c r="J24" s="335"/>
      <c r="K24" s="335"/>
      <c r="L24" s="335"/>
      <c r="M24" s="335"/>
      <c r="N24" s="336"/>
      <c r="O24" s="75">
        <v>4000</v>
      </c>
      <c r="P24" s="76">
        <v>1000</v>
      </c>
      <c r="Q24" s="254" t="s">
        <v>400</v>
      </c>
      <c r="R24" s="78"/>
      <c r="S24" s="79"/>
      <c r="T24" s="78"/>
      <c r="U24" s="79"/>
    </row>
    <row r="25" spans="1:25" s="80" customFormat="1" ht="52.5" customHeight="1" x14ac:dyDescent="0.25">
      <c r="A25" s="71">
        <v>8</v>
      </c>
      <c r="B25" s="72"/>
      <c r="C25" s="73" t="s">
        <v>62</v>
      </c>
      <c r="D25" s="71" t="s">
        <v>63</v>
      </c>
      <c r="E25" s="74" t="s">
        <v>1</v>
      </c>
      <c r="F25" s="334" t="s">
        <v>373</v>
      </c>
      <c r="G25" s="335"/>
      <c r="H25" s="335"/>
      <c r="I25" s="335"/>
      <c r="J25" s="335"/>
      <c r="K25" s="335"/>
      <c r="L25" s="335"/>
      <c r="M25" s="335"/>
      <c r="N25" s="336"/>
      <c r="O25" s="246">
        <v>10247</v>
      </c>
      <c r="P25" s="76">
        <v>10247</v>
      </c>
      <c r="Q25" s="239"/>
      <c r="R25" s="78"/>
      <c r="S25" s="79"/>
      <c r="T25" s="78"/>
      <c r="U25" s="79"/>
    </row>
    <row r="26" spans="1:25" s="80" customFormat="1" ht="52.5" customHeight="1" x14ac:dyDescent="0.25">
      <c r="A26" s="237">
        <v>8</v>
      </c>
      <c r="B26" s="238"/>
      <c r="C26" s="73" t="s">
        <v>62</v>
      </c>
      <c r="D26" s="237" t="s">
        <v>63</v>
      </c>
      <c r="E26" s="74" t="s">
        <v>1</v>
      </c>
      <c r="F26" s="334" t="s">
        <v>372</v>
      </c>
      <c r="G26" s="335"/>
      <c r="H26" s="335"/>
      <c r="I26" s="335"/>
      <c r="J26" s="335"/>
      <c r="K26" s="335"/>
      <c r="L26" s="335"/>
      <c r="M26" s="335"/>
      <c r="N26" s="336"/>
      <c r="O26" s="246">
        <v>9185</v>
      </c>
      <c r="P26" s="251">
        <v>7685</v>
      </c>
      <c r="Q26" s="239" t="s">
        <v>388</v>
      </c>
      <c r="R26" s="78"/>
      <c r="S26" s="79"/>
      <c r="T26" s="78"/>
      <c r="U26" s="79"/>
    </row>
    <row r="27" spans="1:25" s="80" customFormat="1" ht="52.5" customHeight="1" x14ac:dyDescent="0.25">
      <c r="A27" s="71">
        <v>10</v>
      </c>
      <c r="B27" s="72"/>
      <c r="C27" s="73" t="s">
        <v>62</v>
      </c>
      <c r="D27" s="71" t="s">
        <v>65</v>
      </c>
      <c r="E27" s="74" t="s">
        <v>1</v>
      </c>
      <c r="F27" s="334" t="s">
        <v>371</v>
      </c>
      <c r="G27" s="335"/>
      <c r="H27" s="335"/>
      <c r="I27" s="335"/>
      <c r="J27" s="335"/>
      <c r="K27" s="335"/>
      <c r="L27" s="335"/>
      <c r="M27" s="335"/>
      <c r="N27" s="336"/>
      <c r="O27" s="75">
        <v>34383</v>
      </c>
      <c r="P27" s="251">
        <v>34383</v>
      </c>
      <c r="Q27" s="77"/>
      <c r="R27" s="78"/>
      <c r="S27" s="79"/>
      <c r="T27" s="78"/>
      <c r="U27" s="79"/>
    </row>
    <row r="28" spans="1:25" s="80" customFormat="1" ht="52.5" customHeight="1" x14ac:dyDescent="0.25">
      <c r="A28" s="237">
        <v>12</v>
      </c>
      <c r="B28" s="238"/>
      <c r="C28" s="73" t="s">
        <v>62</v>
      </c>
      <c r="D28" s="237" t="s">
        <v>65</v>
      </c>
      <c r="E28" s="74" t="s">
        <v>3</v>
      </c>
      <c r="F28" s="331" t="s">
        <v>348</v>
      </c>
      <c r="G28" s="332"/>
      <c r="H28" s="332"/>
      <c r="I28" s="332"/>
      <c r="J28" s="332"/>
      <c r="K28" s="332"/>
      <c r="L28" s="332"/>
      <c r="M28" s="332"/>
      <c r="N28" s="333"/>
      <c r="O28" s="75">
        <v>2850</v>
      </c>
      <c r="P28" s="251">
        <v>2850</v>
      </c>
      <c r="Q28" s="77"/>
      <c r="R28" s="78"/>
      <c r="S28" s="79"/>
      <c r="T28" s="78"/>
      <c r="U28" s="79"/>
    </row>
    <row r="29" spans="1:25" s="80" customFormat="1" ht="69" customHeight="1" x14ac:dyDescent="0.25">
      <c r="A29" s="237">
        <v>14</v>
      </c>
      <c r="B29" s="238"/>
      <c r="C29" s="73" t="s">
        <v>62</v>
      </c>
      <c r="D29" s="237" t="s">
        <v>63</v>
      </c>
      <c r="E29" s="74" t="s">
        <v>1</v>
      </c>
      <c r="F29" s="334" t="s">
        <v>401</v>
      </c>
      <c r="G29" s="335"/>
      <c r="H29" s="335"/>
      <c r="I29" s="335"/>
      <c r="J29" s="335"/>
      <c r="K29" s="335"/>
      <c r="L29" s="335"/>
      <c r="M29" s="335"/>
      <c r="N29" s="336"/>
      <c r="O29" s="75">
        <v>9307</v>
      </c>
      <c r="P29" s="251">
        <v>9307</v>
      </c>
      <c r="Q29" s="245"/>
      <c r="R29" s="78"/>
      <c r="S29" s="79"/>
      <c r="T29" s="78"/>
      <c r="U29" s="79"/>
    </row>
    <row r="30" spans="1:25" s="80" customFormat="1" ht="52.5" customHeight="1" x14ac:dyDescent="0.25">
      <c r="A30" s="237">
        <v>15</v>
      </c>
      <c r="B30" s="238"/>
      <c r="C30" s="73" t="s">
        <v>62</v>
      </c>
      <c r="D30" s="237" t="s">
        <v>65</v>
      </c>
      <c r="E30" s="74" t="s">
        <v>3</v>
      </c>
      <c r="F30" s="331" t="s">
        <v>347</v>
      </c>
      <c r="G30" s="332"/>
      <c r="H30" s="332"/>
      <c r="I30" s="332"/>
      <c r="J30" s="332"/>
      <c r="K30" s="332"/>
      <c r="L30" s="332"/>
      <c r="M30" s="332"/>
      <c r="N30" s="333"/>
      <c r="O30" s="75">
        <v>2160</v>
      </c>
      <c r="P30" s="251">
        <v>0</v>
      </c>
      <c r="Q30" s="245" t="s">
        <v>381</v>
      </c>
      <c r="R30" s="78"/>
      <c r="S30" s="79"/>
      <c r="T30" s="78"/>
      <c r="U30" s="79"/>
    </row>
    <row r="31" spans="1:25" s="80" customFormat="1" ht="66.75" customHeight="1" x14ac:dyDescent="0.25">
      <c r="A31" s="237">
        <v>17</v>
      </c>
      <c r="B31" s="238"/>
      <c r="C31" s="73" t="s">
        <v>63</v>
      </c>
      <c r="D31" s="237" t="s">
        <v>63</v>
      </c>
      <c r="E31" s="74" t="s">
        <v>1</v>
      </c>
      <c r="F31" s="334" t="s">
        <v>404</v>
      </c>
      <c r="G31" s="335"/>
      <c r="H31" s="335"/>
      <c r="I31" s="335"/>
      <c r="J31" s="335"/>
      <c r="K31" s="335"/>
      <c r="L31" s="335"/>
      <c r="M31" s="335"/>
      <c r="N31" s="336"/>
      <c r="O31" s="75">
        <v>1000</v>
      </c>
      <c r="P31" s="251">
        <v>1925</v>
      </c>
      <c r="Q31" s="258" t="s">
        <v>399</v>
      </c>
      <c r="R31" s="247"/>
      <c r="S31" s="247"/>
      <c r="T31" s="247"/>
      <c r="U31" s="247"/>
      <c r="V31" s="247"/>
      <c r="W31" s="247"/>
      <c r="X31" s="247"/>
      <c r="Y31" s="248"/>
    </row>
    <row r="32" spans="1:25" s="80" customFormat="1" ht="41.25" customHeight="1" x14ac:dyDescent="0.25">
      <c r="A32" s="237">
        <v>10</v>
      </c>
      <c r="B32" s="238"/>
      <c r="C32" s="73" t="s">
        <v>62</v>
      </c>
      <c r="D32" s="237" t="s">
        <v>65</v>
      </c>
      <c r="E32" s="74" t="s">
        <v>3</v>
      </c>
      <c r="F32" s="334" t="s">
        <v>402</v>
      </c>
      <c r="G32" s="335"/>
      <c r="H32" s="335"/>
      <c r="I32" s="335"/>
      <c r="J32" s="335"/>
      <c r="K32" s="335"/>
      <c r="L32" s="335"/>
      <c r="M32" s="335"/>
      <c r="N32" s="336"/>
      <c r="O32" s="75">
        <v>7098</v>
      </c>
      <c r="P32" s="76">
        <v>7098</v>
      </c>
      <c r="Q32" s="245"/>
      <c r="R32" s="78"/>
      <c r="S32" s="79"/>
      <c r="T32" s="78"/>
      <c r="U32" s="79"/>
    </row>
    <row r="33" spans="1:25" s="80" customFormat="1" ht="52.5" customHeight="1" x14ac:dyDescent="0.25">
      <c r="A33" s="237">
        <v>17</v>
      </c>
      <c r="B33" s="238"/>
      <c r="C33" s="73" t="s">
        <v>65</v>
      </c>
      <c r="D33" s="237" t="s">
        <v>65</v>
      </c>
      <c r="E33" s="74" t="s">
        <v>1</v>
      </c>
      <c r="F33" s="319" t="s">
        <v>403</v>
      </c>
      <c r="G33" s="320"/>
      <c r="H33" s="320"/>
      <c r="I33" s="320"/>
      <c r="J33" s="320"/>
      <c r="K33" s="320"/>
      <c r="L33" s="320"/>
      <c r="M33" s="320"/>
      <c r="N33" s="321"/>
      <c r="O33" s="75">
        <v>5000</v>
      </c>
      <c r="P33" s="76">
        <v>4584</v>
      </c>
      <c r="Q33" s="245" t="s">
        <v>386</v>
      </c>
      <c r="R33" s="78"/>
      <c r="S33" s="79"/>
      <c r="T33" s="78"/>
      <c r="U33" s="79"/>
    </row>
    <row r="34" spans="1:25" s="80" customFormat="1" ht="52.5" customHeight="1" x14ac:dyDescent="0.25">
      <c r="A34" s="71"/>
      <c r="B34" s="72"/>
      <c r="C34" s="73"/>
      <c r="D34" s="71"/>
      <c r="E34" s="74"/>
      <c r="F34" s="310" t="s">
        <v>363</v>
      </c>
      <c r="G34" s="311"/>
      <c r="H34" s="311"/>
      <c r="I34" s="311"/>
      <c r="J34" s="311"/>
      <c r="K34" s="311"/>
      <c r="L34" s="311"/>
      <c r="M34" s="311"/>
      <c r="N34" s="312"/>
      <c r="O34" s="75"/>
      <c r="P34" s="76"/>
      <c r="Q34" s="77"/>
      <c r="R34" s="78"/>
      <c r="S34" s="79"/>
      <c r="T34" s="78"/>
      <c r="U34" s="79"/>
    </row>
    <row r="35" spans="1:25" s="80" customFormat="1" ht="52.5" customHeight="1" x14ac:dyDescent="0.25">
      <c r="A35" s="71"/>
      <c r="B35" s="72"/>
      <c r="C35" s="73"/>
      <c r="D35" s="71"/>
      <c r="E35" s="74"/>
      <c r="F35" s="310"/>
      <c r="G35" s="311"/>
      <c r="H35" s="311"/>
      <c r="I35" s="311"/>
      <c r="J35" s="311"/>
      <c r="K35" s="311"/>
      <c r="L35" s="311"/>
      <c r="M35" s="311"/>
      <c r="N35" s="312"/>
      <c r="O35" s="75"/>
      <c r="P35" s="76"/>
      <c r="Q35" s="77"/>
      <c r="R35" s="78"/>
      <c r="S35" s="79"/>
      <c r="T35" s="78"/>
      <c r="U35" s="79"/>
    </row>
    <row r="36" spans="1:25" s="1" customFormat="1" x14ac:dyDescent="0.25">
      <c r="L36" s="34" t="s">
        <v>127</v>
      </c>
      <c r="O36" s="34">
        <f>SUM(O23:O35)</f>
        <v>87390</v>
      </c>
      <c r="P36" s="34">
        <f>SUM(P23:P35)</f>
        <v>81239</v>
      </c>
      <c r="Q36" s="26"/>
      <c r="R36" s="161">
        <f>SUM(R23:R35)</f>
        <v>0</v>
      </c>
      <c r="S36" s="26"/>
      <c r="T36" s="161">
        <f>SUM(T23:T35)</f>
        <v>0</v>
      </c>
      <c r="U36" s="26"/>
    </row>
    <row r="38" spans="1:25" s="111" customFormat="1" ht="37.700000000000003" customHeight="1" x14ac:dyDescent="0.25">
      <c r="A38" s="112" t="s">
        <v>201</v>
      </c>
      <c r="B38" s="113"/>
      <c r="C38" s="113"/>
      <c r="D38" s="113"/>
      <c r="E38" s="113"/>
      <c r="F38" s="113"/>
      <c r="G38" s="113"/>
      <c r="H38" s="113"/>
      <c r="I38" s="113"/>
      <c r="J38" s="113"/>
      <c r="K38" s="113"/>
      <c r="L38" s="113"/>
      <c r="M38" s="113"/>
      <c r="N38" s="114"/>
      <c r="O38" s="115" t="s">
        <v>122</v>
      </c>
      <c r="P38" s="115" t="s">
        <v>38</v>
      </c>
      <c r="Q38" s="116" t="s">
        <v>123</v>
      </c>
      <c r="R38" s="115" t="s">
        <v>39</v>
      </c>
      <c r="S38" s="116" t="s">
        <v>123</v>
      </c>
      <c r="T38" s="115" t="s">
        <v>40</v>
      </c>
      <c r="U38" s="116" t="s">
        <v>123</v>
      </c>
    </row>
    <row r="39" spans="1:25" x14ac:dyDescent="0.25">
      <c r="A39" s="58" t="s">
        <v>113</v>
      </c>
      <c r="B39" s="59"/>
      <c r="C39" s="27" t="s">
        <v>108</v>
      </c>
      <c r="D39" s="27" t="s">
        <v>107</v>
      </c>
      <c r="E39" s="64" t="s">
        <v>33</v>
      </c>
      <c r="F39" s="58" t="s">
        <v>34</v>
      </c>
      <c r="G39" s="60"/>
      <c r="H39" s="60"/>
      <c r="I39" s="60"/>
      <c r="J39" s="60"/>
      <c r="K39" s="60"/>
      <c r="L39" s="60"/>
      <c r="M39" s="60"/>
      <c r="N39" s="59"/>
      <c r="O39" s="23" t="s">
        <v>35</v>
      </c>
      <c r="P39" s="23" t="s">
        <v>35</v>
      </c>
      <c r="Q39" s="30"/>
      <c r="R39" s="7" t="s">
        <v>35</v>
      </c>
      <c r="S39" s="31"/>
      <c r="T39" s="7" t="s">
        <v>35</v>
      </c>
      <c r="U39" s="31"/>
    </row>
    <row r="40" spans="1:25" s="80" customFormat="1" ht="52.5" customHeight="1" x14ac:dyDescent="0.25">
      <c r="A40" s="71">
        <v>1</v>
      </c>
      <c r="B40" s="72"/>
      <c r="C40" s="73" t="s">
        <v>62</v>
      </c>
      <c r="D40" s="71" t="s">
        <v>65</v>
      </c>
      <c r="E40" s="82" t="s">
        <v>4</v>
      </c>
      <c r="F40" s="334" t="s">
        <v>350</v>
      </c>
      <c r="G40" s="335"/>
      <c r="H40" s="335"/>
      <c r="I40" s="335"/>
      <c r="J40" s="335"/>
      <c r="K40" s="335"/>
      <c r="L40" s="335"/>
      <c r="M40" s="335"/>
      <c r="N40" s="336"/>
      <c r="O40" s="75">
        <v>65</v>
      </c>
      <c r="P40" s="76">
        <v>65</v>
      </c>
      <c r="Q40" s="77"/>
      <c r="R40" s="78"/>
      <c r="S40" s="79"/>
      <c r="T40" s="78"/>
      <c r="U40" s="79"/>
    </row>
    <row r="41" spans="1:25" s="80" customFormat="1" ht="52.5" customHeight="1" x14ac:dyDescent="0.25">
      <c r="A41" s="71">
        <v>6</v>
      </c>
      <c r="B41" s="72"/>
      <c r="C41" s="73" t="s">
        <v>62</v>
      </c>
      <c r="D41" s="71" t="s">
        <v>62</v>
      </c>
      <c r="E41" s="82" t="s">
        <v>4</v>
      </c>
      <c r="F41" s="331" t="s">
        <v>390</v>
      </c>
      <c r="G41" s="332"/>
      <c r="H41" s="332"/>
      <c r="I41" s="332"/>
      <c r="J41" s="332"/>
      <c r="K41" s="332"/>
      <c r="L41" s="332"/>
      <c r="M41" s="332"/>
      <c r="N41" s="333"/>
      <c r="O41" s="75">
        <v>1000</v>
      </c>
      <c r="P41" s="76">
        <v>250</v>
      </c>
      <c r="Q41" s="254" t="s">
        <v>397</v>
      </c>
      <c r="R41" s="78"/>
      <c r="S41" s="79"/>
      <c r="T41" s="78"/>
      <c r="U41" s="79"/>
    </row>
    <row r="42" spans="1:25" s="80" customFormat="1" ht="150" customHeight="1" x14ac:dyDescent="0.25">
      <c r="A42" s="158">
        <v>8</v>
      </c>
      <c r="B42" s="159"/>
      <c r="C42" s="73" t="s">
        <v>62</v>
      </c>
      <c r="D42" s="158" t="s">
        <v>63</v>
      </c>
      <c r="E42" s="82" t="s">
        <v>4</v>
      </c>
      <c r="F42" s="334" t="s">
        <v>405</v>
      </c>
      <c r="G42" s="335"/>
      <c r="H42" s="335"/>
      <c r="I42" s="335"/>
      <c r="J42" s="335"/>
      <c r="K42" s="335"/>
      <c r="L42" s="335"/>
      <c r="M42" s="335"/>
      <c r="N42" s="336"/>
      <c r="O42" s="243">
        <v>5091.3500000000004</v>
      </c>
      <c r="P42" s="251">
        <v>4667</v>
      </c>
      <c r="Q42" s="255" t="s">
        <v>384</v>
      </c>
      <c r="R42" s="247"/>
      <c r="S42" s="247"/>
      <c r="T42" s="247"/>
      <c r="U42" s="247"/>
      <c r="V42" s="247"/>
      <c r="W42" s="247"/>
      <c r="X42" s="247"/>
      <c r="Y42" s="248"/>
    </row>
    <row r="43" spans="1:25" s="80" customFormat="1" ht="135" x14ac:dyDescent="0.25">
      <c r="A43" s="237">
        <v>8</v>
      </c>
      <c r="B43" s="238"/>
      <c r="C43" s="73" t="s">
        <v>62</v>
      </c>
      <c r="D43" s="237" t="s">
        <v>63</v>
      </c>
      <c r="E43" s="82" t="s">
        <v>4</v>
      </c>
      <c r="F43" s="334" t="s">
        <v>406</v>
      </c>
      <c r="G43" s="335"/>
      <c r="H43" s="335"/>
      <c r="I43" s="335"/>
      <c r="J43" s="335"/>
      <c r="K43" s="335"/>
      <c r="L43" s="335"/>
      <c r="M43" s="335"/>
      <c r="N43" s="336"/>
      <c r="O43" s="243">
        <v>4193.45</v>
      </c>
      <c r="P43" s="251">
        <v>3502</v>
      </c>
      <c r="Q43" s="255" t="s">
        <v>389</v>
      </c>
      <c r="R43" s="247"/>
      <c r="S43" s="247"/>
      <c r="T43" s="247"/>
      <c r="U43" s="247"/>
      <c r="V43" s="247"/>
      <c r="W43" s="247"/>
      <c r="X43" s="247"/>
      <c r="Y43" s="248"/>
    </row>
    <row r="44" spans="1:25" s="80" customFormat="1" ht="90.75" customHeight="1" x14ac:dyDescent="0.25">
      <c r="A44" s="158">
        <v>10</v>
      </c>
      <c r="B44" s="159"/>
      <c r="C44" s="73" t="s">
        <v>62</v>
      </c>
      <c r="D44" s="158" t="s">
        <v>65</v>
      </c>
      <c r="E44" s="82" t="s">
        <v>4</v>
      </c>
      <c r="F44" s="334" t="s">
        <v>407</v>
      </c>
      <c r="G44" s="335"/>
      <c r="H44" s="335"/>
      <c r="I44" s="335"/>
      <c r="J44" s="335"/>
      <c r="K44" s="335"/>
      <c r="L44" s="335"/>
      <c r="M44" s="335"/>
      <c r="N44" s="336"/>
      <c r="O44" s="243">
        <v>19304.61</v>
      </c>
      <c r="P44" s="76">
        <v>19305</v>
      </c>
      <c r="Q44" s="256"/>
      <c r="R44" s="78"/>
      <c r="S44" s="79"/>
      <c r="T44" s="78"/>
      <c r="U44" s="79"/>
    </row>
    <row r="45" spans="1:25" s="80" customFormat="1" ht="52.5" customHeight="1" x14ac:dyDescent="0.25">
      <c r="A45" s="71">
        <v>12</v>
      </c>
      <c r="B45" s="72"/>
      <c r="C45" s="73" t="s">
        <v>62</v>
      </c>
      <c r="D45" s="71" t="s">
        <v>65</v>
      </c>
      <c r="E45" s="82" t="s">
        <v>4</v>
      </c>
      <c r="F45" s="334" t="s">
        <v>351</v>
      </c>
      <c r="G45" s="335"/>
      <c r="H45" s="335"/>
      <c r="I45" s="335"/>
      <c r="J45" s="335"/>
      <c r="K45" s="335"/>
      <c r="L45" s="335"/>
      <c r="M45" s="335"/>
      <c r="N45" s="336"/>
      <c r="O45" s="75">
        <v>85</v>
      </c>
      <c r="P45" s="76">
        <v>85</v>
      </c>
      <c r="Q45" s="254"/>
      <c r="R45" s="78"/>
      <c r="S45" s="79"/>
      <c r="T45" s="78"/>
      <c r="U45" s="79"/>
    </row>
    <row r="46" spans="1:25" s="80" customFormat="1" ht="130.5" customHeight="1" x14ac:dyDescent="0.25">
      <c r="A46" s="71">
        <v>14</v>
      </c>
      <c r="B46" s="72"/>
      <c r="C46" s="73" t="s">
        <v>62</v>
      </c>
      <c r="D46" s="71" t="s">
        <v>63</v>
      </c>
      <c r="E46" s="82" t="s">
        <v>4</v>
      </c>
      <c r="F46" s="310" t="s">
        <v>336</v>
      </c>
      <c r="G46" s="311"/>
      <c r="H46" s="311"/>
      <c r="I46" s="311"/>
      <c r="J46" s="311"/>
      <c r="K46" s="311"/>
      <c r="L46" s="311"/>
      <c r="M46" s="311"/>
      <c r="N46" s="312"/>
      <c r="O46" s="75">
        <v>3790</v>
      </c>
      <c r="P46" s="251">
        <v>3381</v>
      </c>
      <c r="Q46" s="255" t="s">
        <v>383</v>
      </c>
      <c r="R46" s="249"/>
      <c r="S46" s="249"/>
      <c r="T46" s="249"/>
      <c r="U46" s="249"/>
      <c r="V46" s="249"/>
      <c r="W46" s="249"/>
      <c r="X46" s="249"/>
      <c r="Y46" s="250"/>
    </row>
    <row r="47" spans="1:25" s="80" customFormat="1" ht="52.5" customHeight="1" x14ac:dyDescent="0.25">
      <c r="A47" s="237">
        <v>15</v>
      </c>
      <c r="B47" s="238"/>
      <c r="C47" s="73" t="s">
        <v>62</v>
      </c>
      <c r="D47" s="237" t="s">
        <v>65</v>
      </c>
      <c r="E47" s="82" t="s">
        <v>4</v>
      </c>
      <c r="F47" s="310" t="s">
        <v>352</v>
      </c>
      <c r="G47" s="311"/>
      <c r="H47" s="311"/>
      <c r="I47" s="311"/>
      <c r="J47" s="311"/>
      <c r="K47" s="311"/>
      <c r="L47" s="311"/>
      <c r="M47" s="311"/>
      <c r="N47" s="312"/>
      <c r="O47" s="75">
        <v>65</v>
      </c>
      <c r="P47" s="251">
        <v>0</v>
      </c>
      <c r="Q47" s="254" t="s">
        <v>381</v>
      </c>
      <c r="R47" s="78"/>
      <c r="S47" s="79"/>
      <c r="T47" s="78"/>
      <c r="U47" s="79"/>
    </row>
    <row r="48" spans="1:25" s="80" customFormat="1" ht="135.75" customHeight="1" x14ac:dyDescent="0.25">
      <c r="A48" s="237">
        <v>17</v>
      </c>
      <c r="B48" s="238"/>
      <c r="C48" s="73" t="s">
        <v>63</v>
      </c>
      <c r="D48" s="237" t="s">
        <v>63</v>
      </c>
      <c r="E48" s="82" t="s">
        <v>4</v>
      </c>
      <c r="F48" s="343" t="s">
        <v>356</v>
      </c>
      <c r="G48" s="344"/>
      <c r="H48" s="344"/>
      <c r="I48" s="344"/>
      <c r="J48" s="344"/>
      <c r="K48" s="344"/>
      <c r="L48" s="344"/>
      <c r="M48" s="344"/>
      <c r="N48" s="345"/>
      <c r="O48" s="75">
        <v>250</v>
      </c>
      <c r="P48" s="257">
        <v>850</v>
      </c>
      <c r="Q48" s="255" t="s">
        <v>398</v>
      </c>
      <c r="R48" s="78"/>
      <c r="S48" s="79"/>
      <c r="T48" s="78"/>
      <c r="U48" s="79"/>
    </row>
    <row r="49" spans="1:21" s="80" customFormat="1" ht="52.5" customHeight="1" x14ac:dyDescent="0.25">
      <c r="A49" s="71">
        <v>10</v>
      </c>
      <c r="B49" s="72"/>
      <c r="C49" s="73" t="s">
        <v>62</v>
      </c>
      <c r="D49" s="71" t="s">
        <v>65</v>
      </c>
      <c r="E49" s="82" t="s">
        <v>4</v>
      </c>
      <c r="F49" s="310" t="s">
        <v>353</v>
      </c>
      <c r="G49" s="311"/>
      <c r="H49" s="311"/>
      <c r="I49" s="311"/>
      <c r="J49" s="311"/>
      <c r="K49" s="311"/>
      <c r="L49" s="311"/>
      <c r="M49" s="311"/>
      <c r="N49" s="312"/>
      <c r="O49" s="75">
        <v>220</v>
      </c>
      <c r="P49" s="251">
        <v>213</v>
      </c>
      <c r="Q49" s="254" t="s">
        <v>374</v>
      </c>
      <c r="R49" s="78"/>
      <c r="S49" s="79"/>
      <c r="T49" s="78"/>
      <c r="U49" s="79"/>
    </row>
    <row r="50" spans="1:21" s="80" customFormat="1" ht="52.5" customHeight="1" x14ac:dyDescent="0.25">
      <c r="A50" s="71">
        <v>17</v>
      </c>
      <c r="B50" s="72"/>
      <c r="C50" s="73" t="s">
        <v>65</v>
      </c>
      <c r="D50" s="71" t="s">
        <v>65</v>
      </c>
      <c r="E50" s="82" t="s">
        <v>4</v>
      </c>
      <c r="F50" s="310" t="s">
        <v>365</v>
      </c>
      <c r="G50" s="311"/>
      <c r="H50" s="311"/>
      <c r="I50" s="311"/>
      <c r="J50" s="311"/>
      <c r="K50" s="311"/>
      <c r="L50" s="311"/>
      <c r="M50" s="311"/>
      <c r="N50" s="312"/>
      <c r="O50" s="75">
        <v>1250</v>
      </c>
      <c r="P50" s="76">
        <v>1146</v>
      </c>
      <c r="Q50" s="254" t="s">
        <v>385</v>
      </c>
      <c r="R50" s="78"/>
      <c r="S50" s="79"/>
      <c r="T50" s="78"/>
      <c r="U50" s="79"/>
    </row>
    <row r="51" spans="1:21" s="80" customFormat="1" ht="52.5" customHeight="1" x14ac:dyDescent="0.25">
      <c r="A51" s="71"/>
      <c r="B51" s="72"/>
      <c r="C51" s="73"/>
      <c r="D51" s="71"/>
      <c r="E51" s="82" t="s">
        <v>4</v>
      </c>
      <c r="F51" s="310"/>
      <c r="G51" s="311"/>
      <c r="H51" s="311"/>
      <c r="I51" s="311"/>
      <c r="J51" s="311"/>
      <c r="K51" s="311"/>
      <c r="L51" s="311"/>
      <c r="M51" s="311"/>
      <c r="N51" s="312"/>
      <c r="O51" s="75"/>
      <c r="P51" s="76"/>
      <c r="Q51" s="77"/>
      <c r="R51" s="78"/>
      <c r="S51" s="79"/>
      <c r="T51" s="78"/>
      <c r="U51" s="79"/>
    </row>
    <row r="52" spans="1:21" s="80" customFormat="1" ht="52.5" customHeight="1" x14ac:dyDescent="0.25">
      <c r="A52" s="71"/>
      <c r="B52" s="72"/>
      <c r="C52" s="73"/>
      <c r="D52" s="71"/>
      <c r="E52" s="82" t="s">
        <v>4</v>
      </c>
      <c r="F52" s="310"/>
      <c r="G52" s="311"/>
      <c r="H52" s="311"/>
      <c r="I52" s="311"/>
      <c r="J52" s="311"/>
      <c r="K52" s="311"/>
      <c r="L52" s="311"/>
      <c r="M52" s="311"/>
      <c r="N52" s="312"/>
      <c r="O52" s="75"/>
      <c r="P52" s="76"/>
      <c r="Q52" s="77"/>
      <c r="R52" s="78"/>
      <c r="S52" s="79"/>
      <c r="T52" s="78"/>
      <c r="U52" s="79"/>
    </row>
    <row r="53" spans="1:21" s="1" customFormat="1" x14ac:dyDescent="0.25">
      <c r="L53" s="34" t="s">
        <v>128</v>
      </c>
      <c r="N53" s="33"/>
      <c r="O53" s="34">
        <f>SUM(O40:O52)</f>
        <v>35314.410000000003</v>
      </c>
      <c r="P53" s="34">
        <f>SUM(P40:P52)</f>
        <v>33464</v>
      </c>
      <c r="Q53" s="26"/>
      <c r="R53" s="161">
        <f>SUM(R40:R52)</f>
        <v>0</v>
      </c>
      <c r="S53" s="26"/>
      <c r="T53" s="161">
        <f>SUM(T40:T52)</f>
        <v>0</v>
      </c>
      <c r="U53" s="26"/>
    </row>
    <row r="55" spans="1:21" s="1" customFormat="1" ht="15.75" thickBot="1" x14ac:dyDescent="0.3">
      <c r="O55" s="34"/>
      <c r="P55" s="34"/>
      <c r="Q55" s="26"/>
      <c r="R55" s="35"/>
      <c r="S55" s="26"/>
      <c r="T55" s="35"/>
      <c r="U55" s="26"/>
    </row>
    <row r="56" spans="1:21" s="1" customFormat="1" ht="19.5" thickBot="1" x14ac:dyDescent="0.35">
      <c r="K56" s="337" t="s">
        <v>109</v>
      </c>
      <c r="L56" s="338"/>
      <c r="M56" s="338"/>
      <c r="N56" s="339"/>
      <c r="O56" s="34">
        <f>SUM(O36,O53)</f>
        <v>122704.41</v>
      </c>
      <c r="P56" s="34">
        <f>SUM(P36,P53)</f>
        <v>114703</v>
      </c>
      <c r="Q56" s="34"/>
      <c r="R56" s="34">
        <f>SUM(R36,R53)</f>
        <v>0</v>
      </c>
      <c r="S56" s="34"/>
      <c r="T56" s="34">
        <f>SUM(T36,T53)</f>
        <v>0</v>
      </c>
      <c r="U56" s="26"/>
    </row>
    <row r="57" spans="1:21" ht="23.25" x14ac:dyDescent="0.35">
      <c r="A57" s="349" t="s">
        <v>134</v>
      </c>
      <c r="B57" s="349"/>
      <c r="C57" s="349"/>
      <c r="D57" s="349"/>
    </row>
    <row r="58" spans="1:21" s="111" customFormat="1" ht="34.5" customHeight="1" x14ac:dyDescent="0.25">
      <c r="A58" s="117" t="s">
        <v>202</v>
      </c>
      <c r="B58" s="118"/>
      <c r="C58" s="118"/>
      <c r="D58" s="118"/>
      <c r="E58" s="119"/>
      <c r="F58" s="119"/>
      <c r="G58" s="119"/>
      <c r="H58" s="119"/>
      <c r="I58" s="119"/>
      <c r="J58" s="119"/>
      <c r="K58" s="119"/>
      <c r="L58" s="119"/>
      <c r="M58" s="119"/>
      <c r="N58" s="120"/>
      <c r="O58" s="121" t="s">
        <v>122</v>
      </c>
      <c r="P58" s="121" t="s">
        <v>38</v>
      </c>
      <c r="Q58" s="122" t="s">
        <v>123</v>
      </c>
      <c r="R58" s="121" t="s">
        <v>39</v>
      </c>
      <c r="S58" s="122" t="s">
        <v>123</v>
      </c>
      <c r="T58" s="121" t="s">
        <v>40</v>
      </c>
      <c r="U58" s="122" t="s">
        <v>123</v>
      </c>
    </row>
    <row r="59" spans="1:21" x14ac:dyDescent="0.25">
      <c r="A59" s="61" t="s">
        <v>113</v>
      </c>
      <c r="B59" s="62"/>
      <c r="C59" s="27" t="s">
        <v>108</v>
      </c>
      <c r="D59" s="27" t="s">
        <v>107</v>
      </c>
      <c r="E59" s="65" t="s">
        <v>33</v>
      </c>
      <c r="F59" s="32" t="s">
        <v>34</v>
      </c>
      <c r="G59" s="50"/>
      <c r="H59" s="50"/>
      <c r="I59" s="50"/>
      <c r="J59" s="50"/>
      <c r="K59" s="50"/>
      <c r="L59" s="50"/>
      <c r="M59" s="50"/>
      <c r="N59" s="50"/>
      <c r="O59" s="23" t="s">
        <v>35</v>
      </c>
      <c r="P59" s="23" t="s">
        <v>35</v>
      </c>
      <c r="Q59" s="30"/>
      <c r="R59" s="23" t="s">
        <v>35</v>
      </c>
      <c r="S59" s="31"/>
      <c r="T59" s="23" t="s">
        <v>35</v>
      </c>
      <c r="U59" s="31"/>
    </row>
    <row r="60" spans="1:21" s="80" customFormat="1" ht="52.5" customHeight="1" x14ac:dyDescent="0.25">
      <c r="A60" s="71">
        <v>13</v>
      </c>
      <c r="B60" s="72"/>
      <c r="C60" s="73" t="s">
        <v>64</v>
      </c>
      <c r="D60" s="71" t="s">
        <v>64</v>
      </c>
      <c r="E60" s="74" t="s">
        <v>8</v>
      </c>
      <c r="F60" s="343" t="s">
        <v>346</v>
      </c>
      <c r="G60" s="344"/>
      <c r="H60" s="344"/>
      <c r="I60" s="344"/>
      <c r="J60" s="344"/>
      <c r="K60" s="344"/>
      <c r="L60" s="344"/>
      <c r="M60" s="344"/>
      <c r="N60" s="345"/>
      <c r="O60" s="76">
        <v>1500</v>
      </c>
      <c r="P60" s="76">
        <v>1500</v>
      </c>
      <c r="Q60" s="77"/>
      <c r="R60" s="76"/>
      <c r="S60" s="79"/>
      <c r="T60" s="76"/>
      <c r="U60" s="79"/>
    </row>
    <row r="61" spans="1:21" s="80" customFormat="1" ht="52.5" customHeight="1" x14ac:dyDescent="0.25">
      <c r="A61" s="71">
        <v>20</v>
      </c>
      <c r="B61" s="72"/>
      <c r="C61" s="73" t="s">
        <v>62</v>
      </c>
      <c r="D61" s="71" t="s">
        <v>65</v>
      </c>
      <c r="E61" s="74" t="s">
        <v>8</v>
      </c>
      <c r="F61" s="310" t="s">
        <v>369</v>
      </c>
      <c r="G61" s="311"/>
      <c r="H61" s="311"/>
      <c r="I61" s="311"/>
      <c r="J61" s="311"/>
      <c r="K61" s="311"/>
      <c r="L61" s="311"/>
      <c r="M61" s="311"/>
      <c r="N61" s="312"/>
      <c r="O61" s="76">
        <v>30000</v>
      </c>
      <c r="P61" s="76">
        <v>30000</v>
      </c>
      <c r="Q61" s="77"/>
      <c r="R61" s="76"/>
      <c r="S61" s="79"/>
      <c r="T61" s="76"/>
      <c r="U61" s="79"/>
    </row>
    <row r="62" spans="1:21" s="80" customFormat="1" ht="52.5" customHeight="1" x14ac:dyDescent="0.25">
      <c r="A62" s="71">
        <v>6</v>
      </c>
      <c r="B62" s="72"/>
      <c r="C62" s="73" t="s">
        <v>62</v>
      </c>
      <c r="D62" s="71" t="s">
        <v>62</v>
      </c>
      <c r="E62" s="74" t="s">
        <v>8</v>
      </c>
      <c r="F62" s="310" t="s">
        <v>391</v>
      </c>
      <c r="G62" s="311"/>
      <c r="H62" s="311"/>
      <c r="I62" s="311"/>
      <c r="J62" s="311"/>
      <c r="K62" s="311"/>
      <c r="L62" s="311"/>
      <c r="M62" s="311"/>
      <c r="N62" s="312"/>
      <c r="O62" s="76">
        <v>0</v>
      </c>
      <c r="P62" s="76">
        <v>3000</v>
      </c>
      <c r="Q62" s="77"/>
      <c r="R62" s="76"/>
      <c r="S62" s="79"/>
      <c r="T62" s="76"/>
      <c r="U62" s="79"/>
    </row>
    <row r="63" spans="1:21" s="80" customFormat="1" ht="52.5" customHeight="1" x14ac:dyDescent="0.25">
      <c r="A63" s="71"/>
      <c r="B63" s="72"/>
      <c r="C63" s="73"/>
      <c r="D63" s="71"/>
      <c r="E63" s="74"/>
      <c r="F63" s="310"/>
      <c r="G63" s="311"/>
      <c r="H63" s="311"/>
      <c r="I63" s="311"/>
      <c r="J63" s="311"/>
      <c r="K63" s="311"/>
      <c r="L63" s="311"/>
      <c r="M63" s="311"/>
      <c r="N63" s="312"/>
      <c r="O63" s="76"/>
      <c r="P63" s="76"/>
      <c r="Q63" s="77"/>
      <c r="R63" s="76"/>
      <c r="S63" s="79"/>
      <c r="T63" s="76"/>
      <c r="U63" s="79"/>
    </row>
    <row r="64" spans="1:21" s="80" customFormat="1" ht="52.5" customHeight="1" x14ac:dyDescent="0.25">
      <c r="A64" s="71"/>
      <c r="B64" s="72"/>
      <c r="C64" s="73"/>
      <c r="D64" s="71"/>
      <c r="E64" s="74"/>
      <c r="F64" s="310"/>
      <c r="G64" s="311"/>
      <c r="H64" s="311"/>
      <c r="I64" s="311"/>
      <c r="J64" s="311"/>
      <c r="K64" s="311"/>
      <c r="L64" s="311"/>
      <c r="M64" s="311"/>
      <c r="N64" s="312"/>
      <c r="O64" s="76"/>
      <c r="P64" s="76"/>
      <c r="Q64" s="77"/>
      <c r="R64" s="76"/>
      <c r="S64" s="79"/>
      <c r="T64" s="76"/>
      <c r="U64" s="79"/>
    </row>
    <row r="65" spans="1:21" s="80" customFormat="1" ht="52.5" customHeight="1" x14ac:dyDescent="0.25">
      <c r="A65" s="71"/>
      <c r="B65" s="72"/>
      <c r="C65" s="73"/>
      <c r="D65" s="71"/>
      <c r="E65" s="74"/>
      <c r="F65" s="310"/>
      <c r="G65" s="311"/>
      <c r="H65" s="311"/>
      <c r="I65" s="311"/>
      <c r="J65" s="311"/>
      <c r="K65" s="311"/>
      <c r="L65" s="311"/>
      <c r="M65" s="311"/>
      <c r="N65" s="312"/>
      <c r="O65" s="76"/>
      <c r="P65" s="76"/>
      <c r="Q65" s="77"/>
      <c r="R65" s="76"/>
      <c r="S65" s="79"/>
      <c r="T65" s="76"/>
      <c r="U65" s="79"/>
    </row>
    <row r="66" spans="1:21" s="80" customFormat="1" ht="52.5" customHeight="1" x14ac:dyDescent="0.25">
      <c r="A66" s="71"/>
      <c r="B66" s="72"/>
      <c r="C66" s="73"/>
      <c r="D66" s="71"/>
      <c r="E66" s="74"/>
      <c r="F66" s="310"/>
      <c r="G66" s="311"/>
      <c r="H66" s="311"/>
      <c r="I66" s="311"/>
      <c r="J66" s="311"/>
      <c r="K66" s="311"/>
      <c r="L66" s="311"/>
      <c r="M66" s="311"/>
      <c r="N66" s="312"/>
      <c r="O66" s="76"/>
      <c r="P66" s="76"/>
      <c r="Q66" s="77"/>
      <c r="R66" s="76"/>
      <c r="S66" s="79"/>
      <c r="T66" s="76"/>
      <c r="U66" s="79"/>
    </row>
    <row r="67" spans="1:21" s="80" customFormat="1" ht="52.5" customHeight="1" x14ac:dyDescent="0.25">
      <c r="A67" s="83"/>
      <c r="B67" s="84"/>
      <c r="C67" s="85"/>
      <c r="D67" s="83"/>
      <c r="E67" s="86"/>
      <c r="F67" s="310"/>
      <c r="G67" s="311"/>
      <c r="H67" s="311"/>
      <c r="I67" s="311"/>
      <c r="J67" s="311"/>
      <c r="K67" s="311"/>
      <c r="L67" s="311"/>
      <c r="M67" s="311"/>
      <c r="N67" s="312"/>
      <c r="O67" s="87"/>
      <c r="P67" s="87"/>
      <c r="Q67" s="88"/>
      <c r="R67" s="87"/>
      <c r="S67" s="89"/>
      <c r="T67" s="87"/>
      <c r="U67" s="89"/>
    </row>
    <row r="68" spans="1:21" s="38" customFormat="1" x14ac:dyDescent="0.25">
      <c r="M68" s="38" t="s">
        <v>131</v>
      </c>
      <c r="N68" s="33"/>
      <c r="O68" s="39">
        <f>SUM(O60:O67)</f>
        <v>31500</v>
      </c>
      <c r="P68" s="33">
        <f>SUM(P60:P67)</f>
        <v>34500</v>
      </c>
      <c r="Q68" s="36"/>
      <c r="R68" s="33">
        <f>SUM(R60:R67)</f>
        <v>0</v>
      </c>
      <c r="S68" s="36"/>
      <c r="T68" s="33">
        <f>SUM(T60:T67)</f>
        <v>0</v>
      </c>
      <c r="U68" s="36"/>
    </row>
    <row r="69" spans="1:21" s="1" customFormat="1" x14ac:dyDescent="0.25">
      <c r="N69" s="37"/>
      <c r="O69" s="37"/>
      <c r="P69" s="37"/>
      <c r="Q69" s="26"/>
      <c r="R69" s="37"/>
      <c r="S69" s="26"/>
      <c r="T69" s="37"/>
      <c r="U69" s="26"/>
    </row>
    <row r="70" spans="1:21" s="129" customFormat="1" ht="34.5" customHeight="1" x14ac:dyDescent="0.25">
      <c r="A70" s="123" t="s">
        <v>129</v>
      </c>
      <c r="B70" s="124"/>
      <c r="C70" s="124"/>
      <c r="D70" s="124"/>
      <c r="E70" s="125"/>
      <c r="F70" s="125"/>
      <c r="G70" s="125"/>
      <c r="H70" s="125"/>
      <c r="I70" s="125"/>
      <c r="J70" s="125"/>
      <c r="K70" s="125"/>
      <c r="L70" s="125"/>
      <c r="M70" s="125"/>
      <c r="N70" s="126"/>
      <c r="O70" s="127" t="s">
        <v>122</v>
      </c>
      <c r="P70" s="127" t="s">
        <v>38</v>
      </c>
      <c r="Q70" s="128" t="s">
        <v>123</v>
      </c>
      <c r="R70" s="127" t="s">
        <v>39</v>
      </c>
      <c r="S70" s="128" t="s">
        <v>123</v>
      </c>
      <c r="T70" s="127" t="s">
        <v>40</v>
      </c>
      <c r="U70" s="128" t="s">
        <v>123</v>
      </c>
    </row>
    <row r="71" spans="1:21" x14ac:dyDescent="0.25">
      <c r="A71" s="61" t="s">
        <v>113</v>
      </c>
      <c r="B71" s="62"/>
      <c r="C71" s="27" t="s">
        <v>108</v>
      </c>
      <c r="D71" s="27" t="s">
        <v>107</v>
      </c>
      <c r="E71" s="65" t="s">
        <v>33</v>
      </c>
      <c r="F71" s="32" t="s">
        <v>34</v>
      </c>
      <c r="G71" s="50"/>
      <c r="H71" s="50"/>
      <c r="I71" s="50"/>
      <c r="J71" s="50"/>
      <c r="K71" s="50"/>
      <c r="L71" s="50"/>
      <c r="M71" s="50"/>
      <c r="N71" s="50"/>
      <c r="O71" s="23" t="s">
        <v>35</v>
      </c>
      <c r="P71" s="23" t="s">
        <v>35</v>
      </c>
      <c r="Q71" s="30"/>
      <c r="R71" s="23" t="s">
        <v>35</v>
      </c>
      <c r="S71" s="31"/>
      <c r="T71" s="23" t="s">
        <v>35</v>
      </c>
      <c r="U71" s="31"/>
    </row>
    <row r="72" spans="1:21" s="80" customFormat="1" ht="52.5" customHeight="1" x14ac:dyDescent="0.25">
      <c r="A72" s="237">
        <v>9</v>
      </c>
      <c r="B72" s="238"/>
      <c r="C72" s="73" t="s">
        <v>62</v>
      </c>
      <c r="D72" s="237" t="s">
        <v>65</v>
      </c>
      <c r="E72" s="74" t="s">
        <v>13</v>
      </c>
      <c r="F72" s="340" t="s">
        <v>343</v>
      </c>
      <c r="G72" s="341"/>
      <c r="H72" s="341"/>
      <c r="I72" s="341"/>
      <c r="J72" s="341"/>
      <c r="K72" s="341"/>
      <c r="L72" s="341"/>
      <c r="M72" s="341"/>
      <c r="N72" s="342"/>
      <c r="O72" s="76">
        <v>750</v>
      </c>
      <c r="P72" s="76">
        <v>750</v>
      </c>
      <c r="Q72" s="77"/>
      <c r="R72" s="76"/>
      <c r="S72" s="79"/>
      <c r="T72" s="76"/>
      <c r="U72" s="79"/>
    </row>
    <row r="73" spans="1:21" s="80" customFormat="1" ht="52.5" customHeight="1" x14ac:dyDescent="0.25">
      <c r="A73" s="71">
        <v>17</v>
      </c>
      <c r="B73" s="72"/>
      <c r="C73" s="73" t="s">
        <v>63</v>
      </c>
      <c r="D73" s="71" t="s">
        <v>63</v>
      </c>
      <c r="E73" s="74" t="s">
        <v>13</v>
      </c>
      <c r="F73" s="310" t="s">
        <v>354</v>
      </c>
      <c r="G73" s="311"/>
      <c r="H73" s="311"/>
      <c r="I73" s="311"/>
      <c r="J73" s="311"/>
      <c r="K73" s="311"/>
      <c r="L73" s="311"/>
      <c r="M73" s="311"/>
      <c r="N73" s="312"/>
      <c r="O73" s="76">
        <v>500</v>
      </c>
      <c r="P73" s="76">
        <v>500</v>
      </c>
      <c r="Q73" s="77"/>
      <c r="R73" s="76"/>
      <c r="S73" s="79"/>
      <c r="T73" s="76"/>
      <c r="U73" s="79"/>
    </row>
    <row r="74" spans="1:21" s="80" customFormat="1" ht="52.5" customHeight="1" x14ac:dyDescent="0.25">
      <c r="A74" s="71">
        <v>1</v>
      </c>
      <c r="B74" s="72"/>
      <c r="C74" s="73" t="s">
        <v>62</v>
      </c>
      <c r="D74" s="71" t="s">
        <v>65</v>
      </c>
      <c r="E74" s="74" t="s">
        <v>13</v>
      </c>
      <c r="F74" s="310" t="s">
        <v>355</v>
      </c>
      <c r="G74" s="311"/>
      <c r="H74" s="311"/>
      <c r="I74" s="311"/>
      <c r="J74" s="311"/>
      <c r="K74" s="311"/>
      <c r="L74" s="311"/>
      <c r="M74" s="311"/>
      <c r="N74" s="312"/>
      <c r="O74" s="76">
        <v>600</v>
      </c>
      <c r="P74" s="76">
        <v>600</v>
      </c>
      <c r="Q74" s="77"/>
      <c r="R74" s="76"/>
      <c r="S74" s="79"/>
      <c r="T74" s="76"/>
      <c r="U74" s="79"/>
    </row>
    <row r="75" spans="1:21" s="80" customFormat="1" ht="52.5" customHeight="1" x14ac:dyDescent="0.25">
      <c r="A75" s="71"/>
      <c r="B75" s="72"/>
      <c r="C75" s="73"/>
      <c r="D75" s="71"/>
      <c r="E75" s="74"/>
      <c r="F75" s="310"/>
      <c r="G75" s="311"/>
      <c r="H75" s="311"/>
      <c r="I75" s="311"/>
      <c r="J75" s="311"/>
      <c r="K75" s="311"/>
      <c r="L75" s="311"/>
      <c r="M75" s="311"/>
      <c r="N75" s="312"/>
      <c r="O75" s="76"/>
      <c r="P75" s="76"/>
      <c r="Q75" s="77"/>
      <c r="R75" s="76"/>
      <c r="S75" s="79"/>
      <c r="T75" s="76"/>
      <c r="U75" s="79"/>
    </row>
    <row r="76" spans="1:21" s="80" customFormat="1" ht="52.5" customHeight="1" x14ac:dyDescent="0.25">
      <c r="A76" s="71"/>
      <c r="B76" s="72"/>
      <c r="C76" s="73"/>
      <c r="D76" s="71"/>
      <c r="E76" s="74"/>
      <c r="F76" s="310"/>
      <c r="G76" s="311"/>
      <c r="H76" s="311"/>
      <c r="I76" s="311"/>
      <c r="J76" s="311"/>
      <c r="K76" s="311"/>
      <c r="L76" s="311"/>
      <c r="M76" s="311"/>
      <c r="N76" s="312"/>
      <c r="O76" s="76"/>
      <c r="P76" s="76"/>
      <c r="Q76" s="77"/>
      <c r="R76" s="76"/>
      <c r="S76" s="79"/>
      <c r="T76" s="76"/>
      <c r="U76" s="79"/>
    </row>
    <row r="77" spans="1:21" s="80" customFormat="1" ht="52.5" customHeight="1" x14ac:dyDescent="0.25">
      <c r="A77" s="71"/>
      <c r="B77" s="72"/>
      <c r="C77" s="73"/>
      <c r="D77" s="71"/>
      <c r="E77" s="74"/>
      <c r="F77" s="310"/>
      <c r="G77" s="311"/>
      <c r="H77" s="311"/>
      <c r="I77" s="311"/>
      <c r="J77" s="311"/>
      <c r="K77" s="311"/>
      <c r="L77" s="311"/>
      <c r="M77" s="311"/>
      <c r="N77" s="312"/>
      <c r="O77" s="76"/>
      <c r="P77" s="76"/>
      <c r="Q77" s="77"/>
      <c r="R77" s="76"/>
      <c r="S77" s="79"/>
      <c r="T77" s="76"/>
      <c r="U77" s="79"/>
    </row>
    <row r="78" spans="1:21" s="80" customFormat="1" ht="52.5" customHeight="1" x14ac:dyDescent="0.25">
      <c r="A78" s="71"/>
      <c r="B78" s="72"/>
      <c r="C78" s="73"/>
      <c r="D78" s="71"/>
      <c r="E78" s="74"/>
      <c r="F78" s="310"/>
      <c r="G78" s="311"/>
      <c r="H78" s="311"/>
      <c r="I78" s="311"/>
      <c r="J78" s="311"/>
      <c r="K78" s="311"/>
      <c r="L78" s="311"/>
      <c r="M78" s="311"/>
      <c r="N78" s="312"/>
      <c r="O78" s="76"/>
      <c r="P78" s="76"/>
      <c r="Q78" s="77"/>
      <c r="R78" s="76"/>
      <c r="S78" s="79"/>
      <c r="T78" s="76"/>
      <c r="U78" s="79"/>
    </row>
    <row r="79" spans="1:21" s="80" customFormat="1" ht="52.5" customHeight="1" x14ac:dyDescent="0.25">
      <c r="A79" s="71"/>
      <c r="B79" s="72"/>
      <c r="C79" s="73"/>
      <c r="D79" s="71"/>
      <c r="E79" s="74"/>
      <c r="F79" s="310"/>
      <c r="G79" s="311"/>
      <c r="H79" s="311"/>
      <c r="I79" s="311"/>
      <c r="J79" s="311"/>
      <c r="K79" s="311"/>
      <c r="L79" s="311"/>
      <c r="M79" s="311"/>
      <c r="N79" s="312"/>
      <c r="O79" s="76"/>
      <c r="P79" s="76"/>
      <c r="Q79" s="77"/>
      <c r="R79" s="76"/>
      <c r="S79" s="79"/>
      <c r="T79" s="76"/>
      <c r="U79" s="79"/>
    </row>
    <row r="80" spans="1:21" s="80" customFormat="1" ht="52.5" customHeight="1" x14ac:dyDescent="0.25">
      <c r="A80" s="71"/>
      <c r="B80" s="72"/>
      <c r="C80" s="73"/>
      <c r="D80" s="71"/>
      <c r="E80" s="74"/>
      <c r="F80" s="310"/>
      <c r="G80" s="311"/>
      <c r="H80" s="311"/>
      <c r="I80" s="311"/>
      <c r="J80" s="311"/>
      <c r="K80" s="311"/>
      <c r="L80" s="311"/>
      <c r="M80" s="311"/>
      <c r="N80" s="312"/>
      <c r="O80" s="76"/>
      <c r="P80" s="76"/>
      <c r="Q80" s="77"/>
      <c r="R80" s="76"/>
      <c r="S80" s="79"/>
      <c r="T80" s="76"/>
      <c r="U80" s="79"/>
    </row>
    <row r="81" spans="1:21" s="80" customFormat="1" ht="52.5" customHeight="1" x14ac:dyDescent="0.25">
      <c r="A81" s="71"/>
      <c r="B81" s="72"/>
      <c r="C81" s="73"/>
      <c r="D81" s="71"/>
      <c r="E81" s="74"/>
      <c r="F81" s="310"/>
      <c r="G81" s="311"/>
      <c r="H81" s="311"/>
      <c r="I81" s="311"/>
      <c r="J81" s="311"/>
      <c r="K81" s="311"/>
      <c r="L81" s="311"/>
      <c r="M81" s="311"/>
      <c r="N81" s="312"/>
      <c r="O81" s="76"/>
      <c r="P81" s="76"/>
      <c r="Q81" s="77"/>
      <c r="R81" s="76"/>
      <c r="S81" s="79"/>
      <c r="T81" s="76"/>
      <c r="U81" s="79"/>
    </row>
    <row r="82" spans="1:21" s="80" customFormat="1" ht="52.5" customHeight="1" x14ac:dyDescent="0.25">
      <c r="A82" s="71"/>
      <c r="B82" s="72"/>
      <c r="C82" s="73"/>
      <c r="D82" s="71"/>
      <c r="E82" s="74"/>
      <c r="F82" s="310"/>
      <c r="G82" s="311"/>
      <c r="H82" s="311"/>
      <c r="I82" s="311"/>
      <c r="J82" s="311"/>
      <c r="K82" s="311"/>
      <c r="L82" s="311"/>
      <c r="M82" s="311"/>
      <c r="N82" s="312"/>
      <c r="O82" s="76"/>
      <c r="P82" s="76"/>
      <c r="Q82" s="77"/>
      <c r="R82" s="76"/>
      <c r="S82" s="79"/>
      <c r="T82" s="76"/>
      <c r="U82" s="79"/>
    </row>
    <row r="83" spans="1:21" s="1" customFormat="1" x14ac:dyDescent="0.25">
      <c r="L83" s="162" t="s">
        <v>132</v>
      </c>
      <c r="M83" s="52"/>
      <c r="N83" s="52"/>
      <c r="O83" s="34">
        <f>SUM(O72:O82)</f>
        <v>1850</v>
      </c>
      <c r="P83" s="34">
        <f>SUM(P72:P82)</f>
        <v>1850</v>
      </c>
      <c r="Q83" s="34"/>
      <c r="R83" s="34">
        <f>SUM(R72:R82)</f>
        <v>0</v>
      </c>
      <c r="S83" s="34"/>
      <c r="T83" s="34">
        <f>SUM(T72:T82)</f>
        <v>0</v>
      </c>
      <c r="U83" s="34"/>
    </row>
    <row r="85" spans="1:21" s="111" customFormat="1" ht="37.700000000000003" customHeight="1" x14ac:dyDescent="0.25">
      <c r="A85" s="130" t="s">
        <v>37</v>
      </c>
      <c r="B85" s="131"/>
      <c r="C85" s="131"/>
      <c r="D85" s="131"/>
      <c r="E85" s="131"/>
      <c r="F85" s="131"/>
      <c r="G85" s="131"/>
      <c r="H85" s="131"/>
      <c r="I85" s="131"/>
      <c r="J85" s="131"/>
      <c r="K85" s="131"/>
      <c r="L85" s="131"/>
      <c r="M85" s="131"/>
      <c r="N85" s="132"/>
      <c r="O85" s="133" t="s">
        <v>122</v>
      </c>
      <c r="P85" s="133" t="s">
        <v>38</v>
      </c>
      <c r="Q85" s="134" t="s">
        <v>123</v>
      </c>
      <c r="R85" s="133" t="s">
        <v>39</v>
      </c>
      <c r="S85" s="134" t="s">
        <v>123</v>
      </c>
      <c r="T85" s="133" t="s">
        <v>40</v>
      </c>
      <c r="U85" s="134" t="s">
        <v>123</v>
      </c>
    </row>
    <row r="86" spans="1:21" x14ac:dyDescent="0.25">
      <c r="A86" s="61" t="s">
        <v>113</v>
      </c>
      <c r="B86" s="62"/>
      <c r="C86" s="27" t="s">
        <v>108</v>
      </c>
      <c r="D86" s="27" t="s">
        <v>107</v>
      </c>
      <c r="E86" s="65" t="s">
        <v>33</v>
      </c>
      <c r="F86" s="50" t="s">
        <v>34</v>
      </c>
      <c r="G86" s="50"/>
      <c r="H86" s="50"/>
      <c r="I86" s="50"/>
      <c r="J86" s="50"/>
      <c r="K86" s="50"/>
      <c r="L86" s="50"/>
      <c r="M86" s="50"/>
      <c r="N86" s="50"/>
      <c r="O86" s="23" t="s">
        <v>35</v>
      </c>
      <c r="P86" s="32" t="s">
        <v>35</v>
      </c>
      <c r="Q86" s="30"/>
      <c r="R86" s="32" t="s">
        <v>35</v>
      </c>
      <c r="S86" s="31"/>
      <c r="T86" s="32" t="s">
        <v>35</v>
      </c>
      <c r="U86" s="31"/>
    </row>
    <row r="87" spans="1:21" s="80" customFormat="1" ht="52.5" customHeight="1" x14ac:dyDescent="0.25">
      <c r="A87" s="71">
        <v>10</v>
      </c>
      <c r="B87" s="72"/>
      <c r="C87" s="73" t="s">
        <v>62</v>
      </c>
      <c r="D87" s="73"/>
      <c r="E87" s="74" t="s">
        <v>12</v>
      </c>
      <c r="F87" s="310" t="s">
        <v>387</v>
      </c>
      <c r="G87" s="311"/>
      <c r="H87" s="311"/>
      <c r="I87" s="311"/>
      <c r="J87" s="311"/>
      <c r="K87" s="311"/>
      <c r="L87" s="311"/>
      <c r="M87" s="311"/>
      <c r="N87" s="312"/>
      <c r="O87" s="76">
        <v>0</v>
      </c>
      <c r="P87" s="253">
        <f>500-4-17</f>
        <v>479</v>
      </c>
      <c r="Q87" s="77" t="s">
        <v>408</v>
      </c>
      <c r="R87" s="75"/>
      <c r="S87" s="79"/>
      <c r="T87" s="75"/>
      <c r="U87" s="79"/>
    </row>
    <row r="88" spans="1:21" s="80" customFormat="1" ht="52.5" customHeight="1" x14ac:dyDescent="0.25">
      <c r="A88" s="71"/>
      <c r="B88" s="72"/>
      <c r="C88" s="73"/>
      <c r="D88" s="73"/>
      <c r="E88" s="74"/>
      <c r="F88" s="310"/>
      <c r="G88" s="311"/>
      <c r="H88" s="311"/>
      <c r="I88" s="311"/>
      <c r="J88" s="311"/>
      <c r="K88" s="311"/>
      <c r="L88" s="311"/>
      <c r="M88" s="311"/>
      <c r="N88" s="312"/>
      <c r="O88" s="76"/>
      <c r="P88" s="75"/>
      <c r="Q88" s="77"/>
      <c r="R88" s="75"/>
      <c r="S88" s="79"/>
      <c r="T88" s="75"/>
      <c r="U88" s="79"/>
    </row>
    <row r="89" spans="1:21" s="80" customFormat="1" ht="52.5" customHeight="1" x14ac:dyDescent="0.25">
      <c r="A89" s="71"/>
      <c r="B89" s="72"/>
      <c r="C89" s="73"/>
      <c r="D89" s="73"/>
      <c r="E89" s="74"/>
      <c r="F89" s="310"/>
      <c r="G89" s="311"/>
      <c r="H89" s="311"/>
      <c r="I89" s="311"/>
      <c r="J89" s="311"/>
      <c r="K89" s="311"/>
      <c r="L89" s="311"/>
      <c r="M89" s="311"/>
      <c r="N89" s="312"/>
      <c r="O89" s="76"/>
      <c r="P89" s="75"/>
      <c r="Q89" s="77"/>
      <c r="R89" s="75"/>
      <c r="S89" s="79"/>
      <c r="T89" s="75"/>
      <c r="U89" s="79"/>
    </row>
    <row r="90" spans="1:21" s="80" customFormat="1" ht="52.5" customHeight="1" x14ac:dyDescent="0.25">
      <c r="A90" s="71"/>
      <c r="B90" s="72"/>
      <c r="C90" s="73"/>
      <c r="D90" s="73"/>
      <c r="E90" s="74"/>
      <c r="F90" s="310"/>
      <c r="G90" s="311"/>
      <c r="H90" s="311"/>
      <c r="I90" s="311"/>
      <c r="J90" s="311"/>
      <c r="K90" s="311"/>
      <c r="L90" s="311"/>
      <c r="M90" s="311"/>
      <c r="N90" s="312"/>
      <c r="O90" s="76"/>
      <c r="P90" s="75"/>
      <c r="Q90" s="77"/>
      <c r="R90" s="75"/>
      <c r="S90" s="79"/>
      <c r="T90" s="75"/>
      <c r="U90" s="79"/>
    </row>
    <row r="91" spans="1:21" s="80" customFormat="1" ht="52.5" customHeight="1" x14ac:dyDescent="0.25">
      <c r="A91" s="71"/>
      <c r="B91" s="72"/>
      <c r="C91" s="73"/>
      <c r="D91" s="73"/>
      <c r="E91" s="74"/>
      <c r="F91" s="310"/>
      <c r="G91" s="311"/>
      <c r="H91" s="311"/>
      <c r="I91" s="311"/>
      <c r="J91" s="311"/>
      <c r="K91" s="311"/>
      <c r="L91" s="311"/>
      <c r="M91" s="311"/>
      <c r="N91" s="312"/>
      <c r="O91" s="76"/>
      <c r="P91" s="75"/>
      <c r="Q91" s="77"/>
      <c r="R91" s="75"/>
      <c r="S91" s="79"/>
      <c r="T91" s="75"/>
      <c r="U91" s="79"/>
    </row>
    <row r="92" spans="1:21" s="80" customFormat="1" ht="52.5" customHeight="1" x14ac:dyDescent="0.25">
      <c r="A92" s="71"/>
      <c r="B92" s="72"/>
      <c r="C92" s="73"/>
      <c r="D92" s="73"/>
      <c r="E92" s="74"/>
      <c r="F92" s="310"/>
      <c r="G92" s="311"/>
      <c r="H92" s="311"/>
      <c r="I92" s="311"/>
      <c r="J92" s="311"/>
      <c r="K92" s="311"/>
      <c r="L92" s="311"/>
      <c r="M92" s="311"/>
      <c r="N92" s="312"/>
      <c r="O92" s="76"/>
      <c r="P92" s="75"/>
      <c r="Q92" s="77"/>
      <c r="R92" s="75"/>
      <c r="S92" s="79"/>
      <c r="T92" s="75"/>
      <c r="U92" s="79"/>
    </row>
    <row r="93" spans="1:21" s="80" customFormat="1" ht="52.5" customHeight="1" x14ac:dyDescent="0.25">
      <c r="A93" s="71"/>
      <c r="B93" s="72"/>
      <c r="C93" s="73"/>
      <c r="D93" s="73"/>
      <c r="E93" s="74"/>
      <c r="F93" s="310"/>
      <c r="G93" s="311"/>
      <c r="H93" s="311"/>
      <c r="I93" s="311"/>
      <c r="J93" s="311"/>
      <c r="K93" s="311"/>
      <c r="L93" s="311"/>
      <c r="M93" s="311"/>
      <c r="N93" s="312"/>
      <c r="O93" s="76"/>
      <c r="P93" s="75"/>
      <c r="Q93" s="77"/>
      <c r="R93" s="75"/>
      <c r="S93" s="79"/>
      <c r="T93" s="75"/>
      <c r="U93" s="79"/>
    </row>
    <row r="94" spans="1:21" s="80" customFormat="1" ht="52.5" customHeight="1" x14ac:dyDescent="0.25">
      <c r="A94" s="71"/>
      <c r="B94" s="72"/>
      <c r="C94" s="73"/>
      <c r="D94" s="73"/>
      <c r="E94" s="74"/>
      <c r="F94" s="310"/>
      <c r="G94" s="311"/>
      <c r="H94" s="311"/>
      <c r="I94" s="311"/>
      <c r="J94" s="311"/>
      <c r="K94" s="311"/>
      <c r="L94" s="311"/>
      <c r="M94" s="311"/>
      <c r="N94" s="312"/>
      <c r="O94" s="76"/>
      <c r="P94" s="75"/>
      <c r="Q94" s="77"/>
      <c r="R94" s="75"/>
      <c r="S94" s="79"/>
      <c r="T94" s="75"/>
      <c r="U94" s="79"/>
    </row>
    <row r="95" spans="1:21" s="80" customFormat="1" ht="52.5" customHeight="1" x14ac:dyDescent="0.25">
      <c r="A95" s="71"/>
      <c r="B95" s="72"/>
      <c r="C95" s="73"/>
      <c r="D95" s="73"/>
      <c r="E95" s="74"/>
      <c r="F95" s="310"/>
      <c r="G95" s="311"/>
      <c r="H95" s="311"/>
      <c r="I95" s="311"/>
      <c r="J95" s="311"/>
      <c r="K95" s="311"/>
      <c r="L95" s="311"/>
      <c r="M95" s="311"/>
      <c r="N95" s="312"/>
      <c r="O95" s="76"/>
      <c r="P95" s="75"/>
      <c r="Q95" s="77"/>
      <c r="R95" s="75"/>
      <c r="S95" s="79"/>
      <c r="T95" s="75"/>
      <c r="U95" s="79"/>
    </row>
    <row r="96" spans="1:21" s="80" customFormat="1" ht="52.5" customHeight="1" x14ac:dyDescent="0.25">
      <c r="A96" s="71"/>
      <c r="B96" s="72"/>
      <c r="C96" s="73"/>
      <c r="D96" s="73"/>
      <c r="E96" s="74"/>
      <c r="F96" s="310"/>
      <c r="G96" s="311"/>
      <c r="H96" s="311"/>
      <c r="I96" s="311"/>
      <c r="J96" s="311"/>
      <c r="K96" s="311"/>
      <c r="L96" s="311"/>
      <c r="M96" s="311"/>
      <c r="N96" s="312"/>
      <c r="O96" s="76"/>
      <c r="P96" s="75"/>
      <c r="Q96" s="77"/>
      <c r="R96" s="75"/>
      <c r="S96" s="79"/>
      <c r="T96" s="75"/>
      <c r="U96" s="79"/>
    </row>
    <row r="97" spans="1:21" s="80" customFormat="1" ht="52.5" customHeight="1" x14ac:dyDescent="0.25">
      <c r="A97" s="71"/>
      <c r="B97" s="72"/>
      <c r="C97" s="73"/>
      <c r="D97" s="73"/>
      <c r="E97" s="74"/>
      <c r="F97" s="310"/>
      <c r="G97" s="311"/>
      <c r="H97" s="311"/>
      <c r="I97" s="311"/>
      <c r="J97" s="311"/>
      <c r="K97" s="311"/>
      <c r="L97" s="311"/>
      <c r="M97" s="311"/>
      <c r="N97" s="312"/>
      <c r="O97" s="76"/>
      <c r="P97" s="75"/>
      <c r="Q97" s="88"/>
      <c r="R97" s="75"/>
      <c r="S97" s="89"/>
      <c r="T97" s="75"/>
      <c r="U97" s="79"/>
    </row>
    <row r="98" spans="1:21" s="1" customFormat="1" x14ac:dyDescent="0.25">
      <c r="L98" s="162" t="s">
        <v>110</v>
      </c>
      <c r="M98" s="52"/>
      <c r="N98" s="52"/>
      <c r="O98" s="34">
        <f>SUM(O87:O97)</f>
        <v>0</v>
      </c>
      <c r="P98" s="34">
        <f>SUM(P87:P97)</f>
        <v>479</v>
      </c>
      <c r="Q98" s="36"/>
      <c r="R98" s="34">
        <f>SUM(R87:R97)</f>
        <v>0</v>
      </c>
      <c r="S98" s="36"/>
      <c r="T98" s="34">
        <f>SUM(T87:T97)</f>
        <v>0</v>
      </c>
      <c r="U98" s="30"/>
    </row>
    <row r="100" spans="1:21" s="111" customFormat="1" ht="37.700000000000003" customHeight="1" x14ac:dyDescent="0.25">
      <c r="A100" s="135" t="s">
        <v>130</v>
      </c>
      <c r="B100" s="136"/>
      <c r="C100" s="136"/>
      <c r="D100" s="163" t="s">
        <v>221</v>
      </c>
      <c r="E100" s="136"/>
      <c r="F100" s="136"/>
      <c r="G100" s="136"/>
      <c r="H100" s="136"/>
      <c r="I100" s="136"/>
      <c r="J100" s="136"/>
      <c r="K100" s="136"/>
      <c r="L100" s="136"/>
      <c r="M100" s="136"/>
      <c r="N100" s="137"/>
      <c r="O100" s="138" t="s">
        <v>122</v>
      </c>
      <c r="P100" s="138" t="s">
        <v>38</v>
      </c>
      <c r="Q100" s="139" t="s">
        <v>123</v>
      </c>
      <c r="R100" s="138" t="s">
        <v>39</v>
      </c>
      <c r="S100" s="139" t="s">
        <v>123</v>
      </c>
      <c r="T100" s="138" t="s">
        <v>40</v>
      </c>
      <c r="U100" s="139" t="s">
        <v>123</v>
      </c>
    </row>
    <row r="101" spans="1:21" x14ac:dyDescent="0.25">
      <c r="A101" s="61" t="s">
        <v>113</v>
      </c>
      <c r="B101" s="62"/>
      <c r="C101" s="27" t="s">
        <v>108</v>
      </c>
      <c r="D101" s="27" t="s">
        <v>107</v>
      </c>
      <c r="E101" s="65" t="s">
        <v>33</v>
      </c>
      <c r="F101" s="50" t="s">
        <v>34</v>
      </c>
      <c r="G101" s="50"/>
      <c r="H101" s="50"/>
      <c r="I101" s="50"/>
      <c r="J101" s="50"/>
      <c r="K101" s="50"/>
      <c r="L101" s="50"/>
      <c r="M101" s="50"/>
      <c r="N101" s="50"/>
      <c r="O101" s="23" t="s">
        <v>35</v>
      </c>
      <c r="P101" s="23" t="s">
        <v>35</v>
      </c>
      <c r="Q101" s="30"/>
      <c r="R101" s="23" t="s">
        <v>35</v>
      </c>
      <c r="S101" s="31"/>
      <c r="T101" s="23" t="s">
        <v>35</v>
      </c>
      <c r="U101" s="31"/>
    </row>
    <row r="102" spans="1:21" s="80" customFormat="1" ht="136.5" customHeight="1" x14ac:dyDescent="0.25">
      <c r="A102" s="71">
        <v>3</v>
      </c>
      <c r="B102" s="72"/>
      <c r="C102" s="73" t="s">
        <v>62</v>
      </c>
      <c r="D102" s="73" t="s">
        <v>62</v>
      </c>
      <c r="E102" s="82" t="s">
        <v>15</v>
      </c>
      <c r="F102" s="346" t="s">
        <v>396</v>
      </c>
      <c r="G102" s="347"/>
      <c r="H102" s="347"/>
      <c r="I102" s="347"/>
      <c r="J102" s="347"/>
      <c r="K102" s="347"/>
      <c r="L102" s="347"/>
      <c r="M102" s="347"/>
      <c r="N102" s="348"/>
      <c r="O102" s="76">
        <v>3968.51</v>
      </c>
      <c r="P102" s="251">
        <v>3969</v>
      </c>
      <c r="Q102" s="245"/>
      <c r="R102" s="76"/>
      <c r="S102" s="79"/>
      <c r="T102" s="76"/>
      <c r="U102" s="79"/>
    </row>
    <row r="103" spans="1:21" s="80" customFormat="1" ht="91.7" customHeight="1" x14ac:dyDescent="0.25">
      <c r="A103" s="71">
        <v>7</v>
      </c>
      <c r="B103" s="72"/>
      <c r="C103" s="73" t="s">
        <v>64</v>
      </c>
      <c r="D103" s="73" t="s">
        <v>64</v>
      </c>
      <c r="E103" s="82" t="s">
        <v>15</v>
      </c>
      <c r="F103" s="316" t="s">
        <v>359</v>
      </c>
      <c r="G103" s="317"/>
      <c r="H103" s="317"/>
      <c r="I103" s="317"/>
      <c r="J103" s="317"/>
      <c r="K103" s="317"/>
      <c r="L103" s="317"/>
      <c r="M103" s="317"/>
      <c r="N103" s="318"/>
      <c r="O103" s="76">
        <v>2943</v>
      </c>
      <c r="P103" s="251">
        <v>2943</v>
      </c>
      <c r="Q103" s="239"/>
      <c r="R103" s="76"/>
      <c r="S103" s="79"/>
      <c r="T103" s="76"/>
      <c r="U103" s="79"/>
    </row>
    <row r="104" spans="1:21" s="80" customFormat="1" ht="179.25" customHeight="1" x14ac:dyDescent="0.25">
      <c r="A104" s="71">
        <v>10</v>
      </c>
      <c r="B104" s="72"/>
      <c r="C104" s="73" t="s">
        <v>63</v>
      </c>
      <c r="D104" s="73" t="s">
        <v>63</v>
      </c>
      <c r="E104" s="82" t="s">
        <v>15</v>
      </c>
      <c r="F104" s="346" t="s">
        <v>395</v>
      </c>
      <c r="G104" s="347"/>
      <c r="H104" s="347"/>
      <c r="I104" s="347"/>
      <c r="J104" s="347"/>
      <c r="K104" s="347"/>
      <c r="L104" s="347"/>
      <c r="M104" s="347"/>
      <c r="N104" s="348"/>
      <c r="O104" s="76">
        <v>4228</v>
      </c>
      <c r="P104" s="251">
        <v>4248</v>
      </c>
      <c r="Q104" s="245" t="s">
        <v>378</v>
      </c>
      <c r="R104" s="76"/>
      <c r="S104" s="79"/>
      <c r="T104" s="76"/>
      <c r="U104" s="79"/>
    </row>
    <row r="105" spans="1:21" s="80" customFormat="1" ht="129" customHeight="1" x14ac:dyDescent="0.25">
      <c r="A105" s="71">
        <v>10</v>
      </c>
      <c r="B105" s="72"/>
      <c r="C105" s="73" t="s">
        <v>62</v>
      </c>
      <c r="D105" s="73" t="s">
        <v>65</v>
      </c>
      <c r="E105" s="82" t="s">
        <v>15</v>
      </c>
      <c r="F105" s="316" t="s">
        <v>379</v>
      </c>
      <c r="G105" s="317"/>
      <c r="H105" s="317"/>
      <c r="I105" s="317"/>
      <c r="J105" s="317"/>
      <c r="K105" s="317"/>
      <c r="L105" s="317"/>
      <c r="M105" s="317"/>
      <c r="N105" s="318"/>
      <c r="O105" s="76">
        <v>493</v>
      </c>
      <c r="P105" s="251">
        <v>528</v>
      </c>
      <c r="Q105" s="245" t="s">
        <v>375</v>
      </c>
      <c r="R105" s="76"/>
      <c r="S105" s="79"/>
      <c r="T105" s="76"/>
      <c r="U105" s="79"/>
    </row>
    <row r="106" spans="1:21" s="80" customFormat="1" ht="102" customHeight="1" x14ac:dyDescent="0.25">
      <c r="A106" s="71">
        <v>18</v>
      </c>
      <c r="B106" s="72"/>
      <c r="C106" s="73" t="s">
        <v>62</v>
      </c>
      <c r="D106" s="73" t="s">
        <v>65</v>
      </c>
      <c r="E106" s="82" t="s">
        <v>15</v>
      </c>
      <c r="F106" s="316" t="s">
        <v>380</v>
      </c>
      <c r="G106" s="317"/>
      <c r="H106" s="317"/>
      <c r="I106" s="317"/>
      <c r="J106" s="317"/>
      <c r="K106" s="317"/>
      <c r="L106" s="317"/>
      <c r="M106" s="317"/>
      <c r="N106" s="318"/>
      <c r="O106" s="76">
        <v>771</v>
      </c>
      <c r="P106" s="251">
        <v>806</v>
      </c>
      <c r="Q106" s="245" t="s">
        <v>375</v>
      </c>
      <c r="R106" s="76"/>
      <c r="S106" s="79"/>
      <c r="T106" s="76"/>
      <c r="U106" s="79"/>
    </row>
    <row r="107" spans="1:21" s="80" customFormat="1" ht="75.75" customHeight="1" x14ac:dyDescent="0.25">
      <c r="A107" s="71">
        <v>16</v>
      </c>
      <c r="B107" s="72"/>
      <c r="C107" s="73" t="s">
        <v>64</v>
      </c>
      <c r="D107" s="73" t="s">
        <v>64</v>
      </c>
      <c r="E107" s="82" t="s">
        <v>15</v>
      </c>
      <c r="F107" s="316" t="s">
        <v>357</v>
      </c>
      <c r="G107" s="317"/>
      <c r="H107" s="317"/>
      <c r="I107" s="317"/>
      <c r="J107" s="317"/>
      <c r="K107" s="317"/>
      <c r="L107" s="317"/>
      <c r="M107" s="317"/>
      <c r="N107" s="318"/>
      <c r="O107" s="76">
        <v>1500</v>
      </c>
      <c r="P107" s="251">
        <v>1500</v>
      </c>
      <c r="Q107" s="77"/>
      <c r="R107" s="76"/>
      <c r="S107" s="79"/>
      <c r="T107" s="76"/>
      <c r="U107" s="79"/>
    </row>
    <row r="108" spans="1:21" s="80" customFormat="1" ht="102" customHeight="1" x14ac:dyDescent="0.25">
      <c r="A108" s="71">
        <v>17</v>
      </c>
      <c r="B108" s="72"/>
      <c r="C108" s="73" t="s">
        <v>63</v>
      </c>
      <c r="D108" s="73" t="s">
        <v>63</v>
      </c>
      <c r="E108" s="82" t="s">
        <v>15</v>
      </c>
      <c r="F108" s="316" t="s">
        <v>358</v>
      </c>
      <c r="G108" s="317"/>
      <c r="H108" s="317"/>
      <c r="I108" s="317"/>
      <c r="J108" s="317"/>
      <c r="K108" s="317"/>
      <c r="L108" s="317"/>
      <c r="M108" s="317"/>
      <c r="N108" s="318"/>
      <c r="O108" s="76">
        <v>2018</v>
      </c>
      <c r="P108" s="251">
        <v>2018</v>
      </c>
      <c r="Q108" s="77"/>
      <c r="R108" s="76"/>
      <c r="S108" s="79"/>
      <c r="T108" s="76"/>
      <c r="U108" s="79"/>
    </row>
    <row r="109" spans="1:21" s="80" customFormat="1" ht="52.5" customHeight="1" x14ac:dyDescent="0.25">
      <c r="A109" s="71"/>
      <c r="B109" s="72"/>
      <c r="C109" s="73"/>
      <c r="D109" s="73"/>
      <c r="E109" s="82" t="s">
        <v>15</v>
      </c>
      <c r="F109" s="310"/>
      <c r="G109" s="311"/>
      <c r="H109" s="311"/>
      <c r="I109" s="311"/>
      <c r="J109" s="311"/>
      <c r="K109" s="311"/>
      <c r="L109" s="311"/>
      <c r="M109" s="311"/>
      <c r="N109" s="312"/>
      <c r="O109" s="76"/>
      <c r="P109" s="76"/>
      <c r="Q109" s="77"/>
      <c r="R109" s="76"/>
      <c r="S109" s="79"/>
      <c r="T109" s="76"/>
      <c r="U109" s="79"/>
    </row>
    <row r="110" spans="1:21" s="80" customFormat="1" ht="52.5" customHeight="1" x14ac:dyDescent="0.25">
      <c r="A110" s="71"/>
      <c r="B110" s="72"/>
      <c r="C110" s="73"/>
      <c r="D110" s="73"/>
      <c r="E110" s="82" t="s">
        <v>15</v>
      </c>
      <c r="F110" s="310"/>
      <c r="G110" s="311"/>
      <c r="H110" s="311"/>
      <c r="I110" s="311"/>
      <c r="J110" s="311"/>
      <c r="K110" s="311"/>
      <c r="L110" s="311"/>
      <c r="M110" s="311"/>
      <c r="N110" s="312"/>
      <c r="O110" s="76"/>
      <c r="P110" s="76"/>
      <c r="Q110" s="77"/>
      <c r="R110" s="76"/>
      <c r="S110" s="79"/>
      <c r="T110" s="76"/>
      <c r="U110" s="79"/>
    </row>
    <row r="111" spans="1:21" s="80" customFormat="1" ht="52.5" customHeight="1" x14ac:dyDescent="0.25">
      <c r="A111" s="71"/>
      <c r="B111" s="72"/>
      <c r="C111" s="73"/>
      <c r="D111" s="73"/>
      <c r="E111" s="82" t="s">
        <v>15</v>
      </c>
      <c r="F111" s="310"/>
      <c r="G111" s="311"/>
      <c r="H111" s="311"/>
      <c r="I111" s="311"/>
      <c r="J111" s="311"/>
      <c r="K111" s="311"/>
      <c r="L111" s="311"/>
      <c r="M111" s="311"/>
      <c r="N111" s="312"/>
      <c r="O111" s="76"/>
      <c r="P111" s="76"/>
      <c r="Q111" s="77"/>
      <c r="R111" s="76"/>
      <c r="S111" s="79"/>
      <c r="T111" s="76"/>
      <c r="U111" s="79"/>
    </row>
    <row r="112" spans="1:21" s="80" customFormat="1" ht="52.5" customHeight="1" x14ac:dyDescent="0.25">
      <c r="A112" s="71"/>
      <c r="B112" s="72"/>
      <c r="C112" s="73"/>
      <c r="D112" s="73"/>
      <c r="E112" s="82" t="s">
        <v>15</v>
      </c>
      <c r="F112" s="310"/>
      <c r="G112" s="311"/>
      <c r="H112" s="311"/>
      <c r="I112" s="311"/>
      <c r="J112" s="311"/>
      <c r="K112" s="311"/>
      <c r="L112" s="311"/>
      <c r="M112" s="311"/>
      <c r="N112" s="312"/>
      <c r="O112" s="76"/>
      <c r="P112" s="76"/>
      <c r="Q112" s="77"/>
      <c r="R112" s="76"/>
      <c r="S112" s="79"/>
      <c r="T112" s="76"/>
      <c r="U112" s="79"/>
    </row>
    <row r="113" spans="1:21" s="80" customFormat="1" ht="52.5" customHeight="1" x14ac:dyDescent="0.25">
      <c r="A113" s="71"/>
      <c r="B113" s="72"/>
      <c r="C113" s="73"/>
      <c r="D113" s="73"/>
      <c r="E113" s="82" t="s">
        <v>15</v>
      </c>
      <c r="F113" s="310"/>
      <c r="G113" s="311"/>
      <c r="H113" s="311"/>
      <c r="I113" s="311"/>
      <c r="J113" s="311"/>
      <c r="K113" s="311"/>
      <c r="L113" s="311"/>
      <c r="M113" s="311"/>
      <c r="N113" s="312"/>
      <c r="O113" s="76"/>
      <c r="P113" s="76"/>
      <c r="Q113" s="77"/>
      <c r="R113" s="76"/>
      <c r="S113" s="79"/>
      <c r="T113" s="76"/>
      <c r="U113" s="79"/>
    </row>
    <row r="114" spans="1:21" s="80" customFormat="1" ht="52.5" customHeight="1" x14ac:dyDescent="0.25">
      <c r="A114" s="71"/>
      <c r="B114" s="72"/>
      <c r="C114" s="73"/>
      <c r="D114" s="73"/>
      <c r="E114" s="82" t="s">
        <v>15</v>
      </c>
      <c r="F114" s="310"/>
      <c r="G114" s="311"/>
      <c r="H114" s="311"/>
      <c r="I114" s="311"/>
      <c r="J114" s="311"/>
      <c r="K114" s="311"/>
      <c r="L114" s="311"/>
      <c r="M114" s="311"/>
      <c r="N114" s="312"/>
      <c r="O114" s="76"/>
      <c r="P114" s="76"/>
      <c r="Q114" s="77"/>
      <c r="R114" s="76"/>
      <c r="S114" s="79"/>
      <c r="T114" s="76"/>
      <c r="U114" s="79"/>
    </row>
    <row r="115" spans="1:21" s="80" customFormat="1" ht="52.5" customHeight="1" x14ac:dyDescent="0.25">
      <c r="A115" s="71"/>
      <c r="B115" s="72"/>
      <c r="C115" s="73"/>
      <c r="D115" s="73"/>
      <c r="E115" s="82" t="s">
        <v>15</v>
      </c>
      <c r="F115" s="310"/>
      <c r="G115" s="311"/>
      <c r="H115" s="311"/>
      <c r="I115" s="311"/>
      <c r="J115" s="311"/>
      <c r="K115" s="311"/>
      <c r="L115" s="311"/>
      <c r="M115" s="311"/>
      <c r="N115" s="312"/>
      <c r="O115" s="76"/>
      <c r="P115" s="76"/>
      <c r="Q115" s="77"/>
      <c r="R115" s="76"/>
      <c r="S115" s="79"/>
      <c r="T115" s="76"/>
      <c r="U115" s="79"/>
    </row>
    <row r="116" spans="1:21" s="1" customFormat="1" x14ac:dyDescent="0.25">
      <c r="M116" s="52" t="s">
        <v>111</v>
      </c>
      <c r="N116" s="52"/>
      <c r="O116" s="34">
        <f>SUM(O102:O115)</f>
        <v>15921.51</v>
      </c>
      <c r="P116" s="34">
        <f>SUM(P102:P115)</f>
        <v>16012</v>
      </c>
      <c r="Q116" s="26"/>
      <c r="R116" s="34">
        <f>SUM(R102:R115)</f>
        <v>0</v>
      </c>
      <c r="S116" s="26"/>
      <c r="T116" s="34">
        <f>SUM(T102:T115)</f>
        <v>0</v>
      </c>
      <c r="U116" s="26"/>
    </row>
    <row r="118" spans="1:21" s="111" customFormat="1" ht="37.700000000000003" customHeight="1" x14ac:dyDescent="0.25">
      <c r="A118" s="140" t="s">
        <v>203</v>
      </c>
      <c r="B118" s="141"/>
      <c r="C118" s="141"/>
      <c r="D118" s="141"/>
      <c r="E118" s="141"/>
      <c r="F118" s="141"/>
      <c r="G118" s="141"/>
      <c r="H118" s="141"/>
      <c r="I118" s="141"/>
      <c r="J118" s="141"/>
      <c r="K118" s="141"/>
      <c r="L118" s="141"/>
      <c r="M118" s="141"/>
      <c r="N118" s="142"/>
      <c r="O118" s="143" t="s">
        <v>122</v>
      </c>
      <c r="P118" s="143" t="s">
        <v>38</v>
      </c>
      <c r="Q118" s="144" t="s">
        <v>123</v>
      </c>
      <c r="R118" s="143" t="s">
        <v>39</v>
      </c>
      <c r="S118" s="144" t="s">
        <v>123</v>
      </c>
      <c r="T118" s="143" t="s">
        <v>40</v>
      </c>
      <c r="U118" s="144" t="s">
        <v>123</v>
      </c>
    </row>
    <row r="119" spans="1:21" x14ac:dyDescent="0.25">
      <c r="A119" s="61" t="s">
        <v>113</v>
      </c>
      <c r="B119" s="62"/>
      <c r="C119" s="27" t="s">
        <v>108</v>
      </c>
      <c r="D119" s="27" t="s">
        <v>107</v>
      </c>
      <c r="E119" s="65" t="s">
        <v>33</v>
      </c>
      <c r="F119" s="50" t="s">
        <v>34</v>
      </c>
      <c r="G119" s="50"/>
      <c r="H119" s="50"/>
      <c r="I119" s="50"/>
      <c r="J119" s="50"/>
      <c r="K119" s="50"/>
      <c r="L119" s="50"/>
      <c r="M119" s="50"/>
      <c r="N119" s="50"/>
      <c r="O119" s="23" t="s">
        <v>35</v>
      </c>
      <c r="P119" s="23" t="s">
        <v>35</v>
      </c>
      <c r="Q119" s="30"/>
      <c r="R119" s="23" t="s">
        <v>35</v>
      </c>
      <c r="S119" s="31"/>
      <c r="T119" s="23" t="s">
        <v>35</v>
      </c>
      <c r="U119" s="31"/>
    </row>
    <row r="120" spans="1:21" s="80" customFormat="1" ht="60.75" customHeight="1" x14ac:dyDescent="0.25">
      <c r="A120" s="71">
        <v>3</v>
      </c>
      <c r="B120" s="72"/>
      <c r="C120" s="73" t="s">
        <v>62</v>
      </c>
      <c r="D120" s="73" t="s">
        <v>62</v>
      </c>
      <c r="E120" s="74" t="s">
        <v>20</v>
      </c>
      <c r="F120" s="313" t="s">
        <v>377</v>
      </c>
      <c r="G120" s="314"/>
      <c r="H120" s="314"/>
      <c r="I120" s="314"/>
      <c r="J120" s="314"/>
      <c r="K120" s="314"/>
      <c r="L120" s="314"/>
      <c r="M120" s="314"/>
      <c r="N120" s="315"/>
      <c r="O120" s="76">
        <v>4505</v>
      </c>
      <c r="P120" s="251">
        <v>4505</v>
      </c>
      <c r="Q120" s="77"/>
      <c r="R120" s="76"/>
      <c r="S120" s="79"/>
      <c r="T120" s="76"/>
      <c r="U120" s="79"/>
    </row>
    <row r="121" spans="1:21" s="80" customFormat="1" ht="52.5" customHeight="1" x14ac:dyDescent="0.25">
      <c r="A121" s="71">
        <v>7</v>
      </c>
      <c r="B121" s="72"/>
      <c r="C121" s="73" t="s">
        <v>64</v>
      </c>
      <c r="D121" s="73" t="s">
        <v>64</v>
      </c>
      <c r="E121" s="74" t="s">
        <v>20</v>
      </c>
      <c r="F121" s="310" t="s">
        <v>344</v>
      </c>
      <c r="G121" s="311"/>
      <c r="H121" s="311"/>
      <c r="I121" s="311"/>
      <c r="J121" s="311"/>
      <c r="K121" s="311"/>
      <c r="L121" s="311"/>
      <c r="M121" s="311"/>
      <c r="N121" s="312"/>
      <c r="O121" s="76">
        <v>1500</v>
      </c>
      <c r="P121" s="251">
        <v>1500</v>
      </c>
      <c r="Q121" s="77"/>
      <c r="R121" s="76"/>
      <c r="S121" s="79"/>
      <c r="T121" s="76"/>
      <c r="U121" s="79"/>
    </row>
    <row r="122" spans="1:21" s="80" customFormat="1" ht="52.5" customHeight="1" x14ac:dyDescent="0.25">
      <c r="A122" s="71">
        <v>10</v>
      </c>
      <c r="B122" s="72"/>
      <c r="C122" s="73" t="s">
        <v>63</v>
      </c>
      <c r="D122" s="73" t="s">
        <v>63</v>
      </c>
      <c r="E122" s="74" t="s">
        <v>20</v>
      </c>
      <c r="F122" s="310" t="s">
        <v>368</v>
      </c>
      <c r="G122" s="311"/>
      <c r="H122" s="311"/>
      <c r="I122" s="311"/>
      <c r="J122" s="311"/>
      <c r="K122" s="311"/>
      <c r="L122" s="311"/>
      <c r="M122" s="311"/>
      <c r="N122" s="312"/>
      <c r="O122" s="244">
        <v>2000</v>
      </c>
      <c r="P122" s="251">
        <v>2000</v>
      </c>
      <c r="Q122" s="245"/>
      <c r="R122" s="76"/>
      <c r="S122" s="79"/>
      <c r="T122" s="76"/>
      <c r="U122" s="79"/>
    </row>
    <row r="123" spans="1:21" s="80" customFormat="1" ht="52.5" customHeight="1" x14ac:dyDescent="0.25">
      <c r="A123" s="71">
        <v>16</v>
      </c>
      <c r="B123" s="72"/>
      <c r="C123" s="73" t="s">
        <v>64</v>
      </c>
      <c r="D123" s="73" t="s">
        <v>64</v>
      </c>
      <c r="E123" s="74" t="s">
        <v>20</v>
      </c>
      <c r="F123" s="310" t="s">
        <v>299</v>
      </c>
      <c r="G123" s="311"/>
      <c r="H123" s="311"/>
      <c r="I123" s="311"/>
      <c r="J123" s="311"/>
      <c r="K123" s="311"/>
      <c r="L123" s="311"/>
      <c r="M123" s="311"/>
      <c r="N123" s="312"/>
      <c r="O123" s="76">
        <v>1095</v>
      </c>
      <c r="P123" s="251">
        <v>1095</v>
      </c>
      <c r="Q123" s="239"/>
      <c r="R123" s="76"/>
      <c r="S123" s="79"/>
      <c r="T123" s="76"/>
      <c r="U123" s="79"/>
    </row>
    <row r="124" spans="1:21" s="80" customFormat="1" ht="52.5" customHeight="1" x14ac:dyDescent="0.25">
      <c r="A124" s="71">
        <v>17</v>
      </c>
      <c r="B124" s="72"/>
      <c r="C124" s="73" t="s">
        <v>63</v>
      </c>
      <c r="D124" s="73" t="s">
        <v>63</v>
      </c>
      <c r="E124" s="74" t="s">
        <v>20</v>
      </c>
      <c r="F124" s="310" t="s">
        <v>345</v>
      </c>
      <c r="G124" s="311"/>
      <c r="H124" s="311"/>
      <c r="I124" s="311"/>
      <c r="J124" s="311"/>
      <c r="K124" s="311"/>
      <c r="L124" s="311"/>
      <c r="M124" s="311"/>
      <c r="N124" s="312"/>
      <c r="O124" s="76">
        <v>1200</v>
      </c>
      <c r="P124" s="251">
        <v>1200</v>
      </c>
      <c r="Q124" s="239"/>
      <c r="R124" s="76"/>
      <c r="S124" s="79"/>
      <c r="T124" s="76"/>
      <c r="U124" s="79"/>
    </row>
    <row r="125" spans="1:21" s="80" customFormat="1" ht="52.5" customHeight="1" x14ac:dyDescent="0.25">
      <c r="A125" s="71">
        <v>10</v>
      </c>
      <c r="B125" s="72"/>
      <c r="C125" s="73" t="s">
        <v>62</v>
      </c>
      <c r="D125" s="73" t="s">
        <v>65</v>
      </c>
      <c r="E125" s="74" t="s">
        <v>19</v>
      </c>
      <c r="F125" s="310" t="s">
        <v>382</v>
      </c>
      <c r="G125" s="311"/>
      <c r="H125" s="311"/>
      <c r="I125" s="311"/>
      <c r="J125" s="311"/>
      <c r="K125" s="311"/>
      <c r="L125" s="311"/>
      <c r="M125" s="311"/>
      <c r="N125" s="312"/>
      <c r="O125" s="76">
        <v>500</v>
      </c>
      <c r="P125" s="251">
        <v>0</v>
      </c>
      <c r="Q125" s="239" t="s">
        <v>381</v>
      </c>
      <c r="R125" s="76"/>
      <c r="S125" s="79"/>
      <c r="T125" s="76"/>
      <c r="U125" s="79"/>
    </row>
    <row r="126" spans="1:21" s="80" customFormat="1" ht="52.5" customHeight="1" x14ac:dyDescent="0.25">
      <c r="A126" s="71"/>
      <c r="B126" s="72"/>
      <c r="C126" s="73"/>
      <c r="D126" s="73"/>
      <c r="E126" s="74"/>
      <c r="F126" s="310"/>
      <c r="G126" s="311"/>
      <c r="H126" s="311"/>
      <c r="I126" s="311"/>
      <c r="J126" s="311"/>
      <c r="K126" s="311"/>
      <c r="L126" s="311"/>
      <c r="M126" s="311"/>
      <c r="N126" s="312"/>
      <c r="O126" s="76"/>
      <c r="P126" s="76"/>
      <c r="Q126" s="239"/>
      <c r="R126" s="76"/>
      <c r="S126" s="79"/>
      <c r="T126" s="76"/>
      <c r="U126" s="79"/>
    </row>
    <row r="127" spans="1:21" s="80" customFormat="1" ht="52.5" customHeight="1" x14ac:dyDescent="0.25">
      <c r="A127" s="71"/>
      <c r="B127" s="72"/>
      <c r="C127" s="73"/>
      <c r="D127" s="73"/>
      <c r="E127" s="74"/>
      <c r="F127" s="310"/>
      <c r="G127" s="311"/>
      <c r="H127" s="311"/>
      <c r="I127" s="311"/>
      <c r="J127" s="311"/>
      <c r="K127" s="311"/>
      <c r="L127" s="311"/>
      <c r="M127" s="311"/>
      <c r="N127" s="312"/>
      <c r="O127" s="76"/>
      <c r="P127" s="76"/>
      <c r="Q127" s="77"/>
      <c r="R127" s="76"/>
      <c r="S127" s="79"/>
      <c r="T127" s="76"/>
      <c r="U127" s="79"/>
    </row>
    <row r="128" spans="1:21" s="80" customFormat="1" ht="52.5" customHeight="1" x14ac:dyDescent="0.25">
      <c r="A128" s="71"/>
      <c r="B128" s="72"/>
      <c r="C128" s="73"/>
      <c r="D128" s="73"/>
      <c r="E128" s="74"/>
      <c r="F128" s="310"/>
      <c r="G128" s="311"/>
      <c r="H128" s="311"/>
      <c r="I128" s="311"/>
      <c r="J128" s="311"/>
      <c r="K128" s="311"/>
      <c r="L128" s="311"/>
      <c r="M128" s="311"/>
      <c r="N128" s="312"/>
      <c r="O128" s="76"/>
      <c r="P128" s="76"/>
      <c r="Q128" s="77"/>
      <c r="R128" s="76"/>
      <c r="S128" s="79"/>
      <c r="T128" s="76"/>
      <c r="U128" s="79"/>
    </row>
    <row r="129" spans="1:21" s="1" customFormat="1" x14ac:dyDescent="0.25">
      <c r="L129" s="162" t="s">
        <v>133</v>
      </c>
      <c r="M129" s="52"/>
      <c r="N129" s="52"/>
      <c r="O129" s="34">
        <f>SUM(O120:O128)</f>
        <v>10800</v>
      </c>
      <c r="P129" s="34">
        <f>SUM(P120:P128)</f>
        <v>10300</v>
      </c>
      <c r="Q129" s="34"/>
      <c r="R129" s="34">
        <f t="shared" ref="R129:T129" si="0">SUM(R120:R128)</f>
        <v>0</v>
      </c>
      <c r="S129" s="34"/>
      <c r="T129" s="34">
        <f t="shared" si="0"/>
        <v>0</v>
      </c>
      <c r="U129" s="34"/>
    </row>
    <row r="130" spans="1:21" s="1" customFormat="1" x14ac:dyDescent="0.25">
      <c r="N130" s="37"/>
      <c r="O130" s="34"/>
      <c r="P130" s="34"/>
      <c r="Q130" s="26"/>
      <c r="R130" s="34"/>
      <c r="S130" s="26"/>
      <c r="T130" s="34"/>
      <c r="U130" s="26"/>
    </row>
    <row r="131" spans="1:21" s="1" customFormat="1" x14ac:dyDescent="0.25">
      <c r="L131" s="1" t="s">
        <v>204</v>
      </c>
      <c r="N131" s="37"/>
      <c r="O131" s="34">
        <f>SUM(O116,O98,O129,O83,O68)</f>
        <v>60071.51</v>
      </c>
      <c r="P131" s="34">
        <f>SUM(P116,P98,P129,P83,P68)</f>
        <v>63141</v>
      </c>
      <c r="Q131" s="34"/>
      <c r="R131" s="34">
        <f>SUM(R116,R98,R129,R83,R68)</f>
        <v>0</v>
      </c>
      <c r="S131" s="34"/>
      <c r="T131" s="34">
        <f>SUM(T116,T98,T129,T83,T68)</f>
        <v>0</v>
      </c>
      <c r="U131" s="26"/>
    </row>
    <row r="132" spans="1:21" s="1" customFormat="1" ht="15.75" thickBot="1" x14ac:dyDescent="0.3">
      <c r="N132" s="37"/>
      <c r="O132" s="34"/>
      <c r="P132" s="34"/>
      <c r="Q132" s="26"/>
      <c r="R132" s="34"/>
      <c r="S132" s="26"/>
      <c r="T132" s="34"/>
      <c r="U132" s="26"/>
    </row>
    <row r="133" spans="1:21" s="1" customFormat="1" ht="21.75" thickBot="1" x14ac:dyDescent="0.4">
      <c r="E133" s="322" t="s">
        <v>136</v>
      </c>
      <c r="F133" s="323"/>
      <c r="G133" s="323"/>
      <c r="H133" s="323"/>
      <c r="I133" s="323"/>
      <c r="J133" s="323"/>
      <c r="K133" s="323"/>
      <c r="L133" s="323"/>
      <c r="M133" s="323"/>
      <c r="N133" s="324"/>
      <c r="O133" s="44">
        <f>SUM(O116,O98,O129,O83,O68,O56)</f>
        <v>182775.92</v>
      </c>
      <c r="P133" s="44">
        <f>SUM(P116,P98,P129,P83,P68,P56)</f>
        <v>177844</v>
      </c>
      <c r="Q133" s="34"/>
      <c r="R133" s="44">
        <f>SUM(R116,R98,R129,R83,R68,R56)</f>
        <v>0</v>
      </c>
      <c r="S133" s="34"/>
      <c r="T133" s="44">
        <f>SUM(T116,T98,T129,T83,T68,T56)</f>
        <v>0</v>
      </c>
      <c r="U133" s="34"/>
    </row>
    <row r="134" spans="1:21" s="41" customFormat="1" ht="15.95" customHeight="1" x14ac:dyDescent="0.35">
      <c r="G134" s="42"/>
      <c r="H134" s="42"/>
      <c r="I134" s="42"/>
      <c r="J134" s="42"/>
      <c r="K134" s="42"/>
      <c r="L134" s="42"/>
      <c r="M134" s="42"/>
      <c r="N134" s="42"/>
      <c r="O134" s="43"/>
      <c r="P134" s="43"/>
      <c r="Q134" s="43"/>
      <c r="R134" s="43"/>
      <c r="S134" s="43"/>
      <c r="T134" s="43"/>
      <c r="U134" s="43"/>
    </row>
    <row r="136" spans="1:21" s="111" customFormat="1" ht="37.700000000000003" customHeight="1" x14ac:dyDescent="0.25">
      <c r="A136" s="145" t="s">
        <v>36</v>
      </c>
      <c r="B136" s="146"/>
      <c r="C136" s="146"/>
      <c r="D136" s="147"/>
      <c r="E136" s="148"/>
      <c r="F136" s="148"/>
      <c r="G136" s="148"/>
      <c r="H136" s="148"/>
      <c r="I136" s="148"/>
      <c r="J136" s="148"/>
      <c r="K136" s="148"/>
      <c r="L136" s="148"/>
      <c r="M136" s="148"/>
      <c r="N136" s="149"/>
      <c r="O136" s="150" t="s">
        <v>122</v>
      </c>
      <c r="P136" s="150" t="s">
        <v>38</v>
      </c>
      <c r="Q136" s="151" t="s">
        <v>123</v>
      </c>
      <c r="R136" s="150" t="s">
        <v>39</v>
      </c>
      <c r="S136" s="151" t="s">
        <v>123</v>
      </c>
      <c r="T136" s="150" t="s">
        <v>40</v>
      </c>
      <c r="U136" s="151" t="s">
        <v>123</v>
      </c>
    </row>
    <row r="137" spans="1:21" x14ac:dyDescent="0.25">
      <c r="A137" s="61" t="s">
        <v>113</v>
      </c>
      <c r="B137" s="62"/>
      <c r="C137" s="27" t="s">
        <v>108</v>
      </c>
      <c r="D137" s="27" t="s">
        <v>107</v>
      </c>
      <c r="E137" s="65" t="s">
        <v>33</v>
      </c>
      <c r="F137" s="50" t="s">
        <v>34</v>
      </c>
      <c r="G137" s="50"/>
      <c r="H137" s="50"/>
      <c r="I137" s="50"/>
      <c r="J137" s="50"/>
      <c r="K137" s="50"/>
      <c r="L137" s="50"/>
      <c r="M137" s="50"/>
      <c r="N137" s="50"/>
      <c r="O137" s="23" t="s">
        <v>35</v>
      </c>
      <c r="P137" s="23" t="s">
        <v>35</v>
      </c>
      <c r="Q137" s="30"/>
      <c r="R137" s="23" t="s">
        <v>35</v>
      </c>
      <c r="S137" s="31"/>
      <c r="T137" s="23" t="s">
        <v>35</v>
      </c>
      <c r="U137" s="31"/>
    </row>
    <row r="138" spans="1:21" s="80" customFormat="1" ht="52.5" customHeight="1" x14ac:dyDescent="0.25">
      <c r="A138" s="71">
        <v>2</v>
      </c>
      <c r="B138" s="72"/>
      <c r="C138" s="73" t="s">
        <v>62</v>
      </c>
      <c r="D138" s="73" t="s">
        <v>62</v>
      </c>
      <c r="E138" s="82" t="s">
        <v>67</v>
      </c>
      <c r="F138" s="310" t="s">
        <v>276</v>
      </c>
      <c r="G138" s="311"/>
      <c r="H138" s="311"/>
      <c r="I138" s="311"/>
      <c r="J138" s="311"/>
      <c r="K138" s="311"/>
      <c r="L138" s="311"/>
      <c r="M138" s="311"/>
      <c r="N138" s="312"/>
      <c r="O138" s="76">
        <v>76000</v>
      </c>
      <c r="P138" s="76">
        <v>76000</v>
      </c>
      <c r="Q138" s="77"/>
      <c r="R138" s="76"/>
      <c r="S138" s="79"/>
      <c r="T138" s="76"/>
      <c r="U138" s="79"/>
    </row>
    <row r="139" spans="1:21" s="80" customFormat="1" ht="52.5" customHeight="1" x14ac:dyDescent="0.25">
      <c r="A139" s="71">
        <v>19</v>
      </c>
      <c r="B139" s="72"/>
      <c r="C139" s="73" t="s">
        <v>62</v>
      </c>
      <c r="D139" s="73" t="s">
        <v>62</v>
      </c>
      <c r="E139" s="82" t="s">
        <v>67</v>
      </c>
      <c r="F139" s="310" t="s">
        <v>376</v>
      </c>
      <c r="G139" s="311"/>
      <c r="H139" s="311"/>
      <c r="I139" s="311"/>
      <c r="J139" s="311"/>
      <c r="K139" s="311"/>
      <c r="L139" s="311"/>
      <c r="M139" s="311"/>
      <c r="N139" s="312"/>
      <c r="O139" s="76">
        <v>34000</v>
      </c>
      <c r="P139" s="76">
        <v>34000</v>
      </c>
      <c r="Q139" s="77"/>
      <c r="R139" s="76"/>
      <c r="S139" s="90"/>
      <c r="T139" s="76"/>
      <c r="U139" s="90"/>
    </row>
    <row r="140" spans="1:21" s="80" customFormat="1" ht="52.5" customHeight="1" x14ac:dyDescent="0.25">
      <c r="A140" s="71">
        <v>4</v>
      </c>
      <c r="B140" s="72"/>
      <c r="C140" s="73" t="s">
        <v>62</v>
      </c>
      <c r="D140" s="73" t="s">
        <v>62</v>
      </c>
      <c r="E140" s="82" t="s">
        <v>67</v>
      </c>
      <c r="F140" s="310" t="s">
        <v>282</v>
      </c>
      <c r="G140" s="311"/>
      <c r="H140" s="311"/>
      <c r="I140" s="311"/>
      <c r="J140" s="311"/>
      <c r="K140" s="311"/>
      <c r="L140" s="311"/>
      <c r="M140" s="311"/>
      <c r="N140" s="312"/>
      <c r="O140" s="76">
        <v>12884</v>
      </c>
      <c r="P140" s="76">
        <v>12884</v>
      </c>
      <c r="Q140" s="77"/>
      <c r="R140" s="76"/>
      <c r="S140" s="79"/>
      <c r="T140" s="76"/>
      <c r="U140" s="79"/>
    </row>
    <row r="141" spans="1:21" s="80" customFormat="1" ht="52.5" customHeight="1" x14ac:dyDescent="0.25">
      <c r="A141" s="71">
        <v>4</v>
      </c>
      <c r="B141" s="72"/>
      <c r="C141" s="73" t="s">
        <v>62</v>
      </c>
      <c r="D141" s="73" t="s">
        <v>62</v>
      </c>
      <c r="E141" s="82" t="s">
        <v>67</v>
      </c>
      <c r="F141" s="328" t="s">
        <v>392</v>
      </c>
      <c r="G141" s="329"/>
      <c r="H141" s="329"/>
      <c r="I141" s="329"/>
      <c r="J141" s="329"/>
      <c r="K141" s="329"/>
      <c r="L141" s="329"/>
      <c r="M141" s="329"/>
      <c r="N141" s="330"/>
      <c r="O141" s="76">
        <v>14000</v>
      </c>
      <c r="P141" s="76">
        <v>21000</v>
      </c>
      <c r="Q141" s="77"/>
      <c r="R141" s="76"/>
      <c r="S141" s="79"/>
      <c r="T141" s="76"/>
      <c r="U141" s="79"/>
    </row>
    <row r="142" spans="1:21" s="80" customFormat="1" ht="52.5" customHeight="1" x14ac:dyDescent="0.25">
      <c r="A142" s="71"/>
      <c r="B142" s="72"/>
      <c r="C142" s="73"/>
      <c r="D142" s="73"/>
      <c r="E142" s="82" t="s">
        <v>67</v>
      </c>
      <c r="F142" s="310"/>
      <c r="G142" s="311"/>
      <c r="H142" s="311"/>
      <c r="I142" s="311"/>
      <c r="J142" s="311"/>
      <c r="K142" s="311"/>
      <c r="L142" s="311"/>
      <c r="M142" s="311"/>
      <c r="N142" s="312"/>
      <c r="O142" s="76"/>
      <c r="P142" s="76"/>
      <c r="Q142" s="77"/>
      <c r="R142" s="76"/>
      <c r="S142" s="79"/>
      <c r="T142" s="76"/>
      <c r="U142" s="79"/>
    </row>
    <row r="143" spans="1:21" s="80" customFormat="1" ht="52.5" customHeight="1" x14ac:dyDescent="0.25">
      <c r="A143" s="71"/>
      <c r="B143" s="72"/>
      <c r="C143" s="73"/>
      <c r="D143" s="73"/>
      <c r="E143" s="82" t="s">
        <v>67</v>
      </c>
      <c r="F143" s="310"/>
      <c r="G143" s="311"/>
      <c r="H143" s="311"/>
      <c r="I143" s="311"/>
      <c r="J143" s="311"/>
      <c r="K143" s="311"/>
      <c r="L143" s="311"/>
      <c r="M143" s="311"/>
      <c r="N143" s="312"/>
      <c r="O143" s="76"/>
      <c r="P143" s="76"/>
      <c r="Q143" s="77"/>
      <c r="R143" s="76"/>
      <c r="S143" s="79"/>
      <c r="T143" s="76"/>
      <c r="U143" s="79"/>
    </row>
    <row r="144" spans="1:21" s="80" customFormat="1" ht="52.5" customHeight="1" x14ac:dyDescent="0.25">
      <c r="A144" s="71"/>
      <c r="B144" s="72"/>
      <c r="C144" s="73"/>
      <c r="D144" s="73"/>
      <c r="E144" s="82" t="s">
        <v>67</v>
      </c>
      <c r="F144" s="310"/>
      <c r="G144" s="311"/>
      <c r="H144" s="311"/>
      <c r="I144" s="311"/>
      <c r="J144" s="311"/>
      <c r="K144" s="311"/>
      <c r="L144" s="311"/>
      <c r="M144" s="311"/>
      <c r="N144" s="312"/>
      <c r="O144" s="76"/>
      <c r="P144" s="76"/>
      <c r="Q144" s="77"/>
      <c r="R144" s="76"/>
      <c r="S144" s="79"/>
      <c r="T144" s="76"/>
      <c r="U144" s="79"/>
    </row>
    <row r="145" spans="1:21" s="80" customFormat="1" ht="52.5" customHeight="1" x14ac:dyDescent="0.25">
      <c r="A145" s="71"/>
      <c r="B145" s="72"/>
      <c r="C145" s="73"/>
      <c r="D145" s="73"/>
      <c r="E145" s="82" t="s">
        <v>67</v>
      </c>
      <c r="F145" s="310"/>
      <c r="G145" s="311"/>
      <c r="H145" s="311"/>
      <c r="I145" s="311"/>
      <c r="J145" s="311"/>
      <c r="K145" s="311"/>
      <c r="L145" s="311"/>
      <c r="M145" s="311"/>
      <c r="N145" s="312"/>
      <c r="O145" s="76"/>
      <c r="P145" s="76"/>
      <c r="Q145" s="77"/>
      <c r="R145" s="76"/>
      <c r="S145" s="79"/>
      <c r="T145" s="76"/>
      <c r="U145" s="79"/>
    </row>
    <row r="146" spans="1:21" s="80" customFormat="1" ht="52.5" customHeight="1" x14ac:dyDescent="0.25">
      <c r="A146" s="71"/>
      <c r="B146" s="72"/>
      <c r="C146" s="73"/>
      <c r="D146" s="73"/>
      <c r="E146" s="82" t="s">
        <v>67</v>
      </c>
      <c r="F146" s="310"/>
      <c r="G146" s="311"/>
      <c r="H146" s="311"/>
      <c r="I146" s="311"/>
      <c r="J146" s="311"/>
      <c r="K146" s="311"/>
      <c r="L146" s="311"/>
      <c r="M146" s="311"/>
      <c r="N146" s="312"/>
      <c r="O146" s="76"/>
      <c r="P146" s="76"/>
      <c r="Q146" s="77"/>
      <c r="R146" s="76"/>
      <c r="S146" s="79"/>
      <c r="T146" s="76"/>
      <c r="U146" s="79"/>
    </row>
    <row r="147" spans="1:21" s="80" customFormat="1" ht="52.5" customHeight="1" x14ac:dyDescent="0.25">
      <c r="A147" s="71"/>
      <c r="B147" s="72"/>
      <c r="C147" s="73"/>
      <c r="D147" s="73"/>
      <c r="E147" s="82" t="s">
        <v>67</v>
      </c>
      <c r="F147" s="310"/>
      <c r="G147" s="311"/>
      <c r="H147" s="311"/>
      <c r="I147" s="311"/>
      <c r="J147" s="311"/>
      <c r="K147" s="311"/>
      <c r="L147" s="311"/>
      <c r="M147" s="311"/>
      <c r="N147" s="312"/>
      <c r="O147" s="76"/>
      <c r="P147" s="76"/>
      <c r="Q147" s="77"/>
      <c r="R147" s="76"/>
      <c r="S147" s="79"/>
      <c r="T147" s="76"/>
      <c r="U147" s="79"/>
    </row>
    <row r="148" spans="1:21" s="80" customFormat="1" ht="52.5" customHeight="1" x14ac:dyDescent="0.25">
      <c r="A148" s="71"/>
      <c r="B148" s="72"/>
      <c r="C148" s="73"/>
      <c r="D148" s="73"/>
      <c r="E148" s="82" t="s">
        <v>67</v>
      </c>
      <c r="F148" s="310"/>
      <c r="G148" s="311"/>
      <c r="H148" s="311"/>
      <c r="I148" s="311"/>
      <c r="J148" s="311"/>
      <c r="K148" s="311"/>
      <c r="L148" s="311"/>
      <c r="M148" s="311"/>
      <c r="N148" s="312"/>
      <c r="O148" s="76"/>
      <c r="P148" s="76"/>
      <c r="Q148" s="77"/>
      <c r="R148" s="76"/>
      <c r="S148" s="79"/>
      <c r="T148" s="76"/>
      <c r="U148" s="79"/>
    </row>
    <row r="149" spans="1:21" s="1" customFormat="1" ht="15.75" x14ac:dyDescent="0.25">
      <c r="M149" s="51"/>
      <c r="N149" s="51" t="s">
        <v>112</v>
      </c>
      <c r="O149" s="34">
        <f>SUM(O138:O148)</f>
        <v>136884</v>
      </c>
      <c r="P149" s="34">
        <f>SUM(P138:P148)</f>
        <v>143884</v>
      </c>
      <c r="Q149" s="26"/>
      <c r="R149" s="34">
        <f>SUM(R138:R148)</f>
        <v>0</v>
      </c>
      <c r="S149" s="26"/>
      <c r="T149" s="34">
        <f>SUM(T138:T148)</f>
        <v>0</v>
      </c>
      <c r="U149" s="26"/>
    </row>
    <row r="152" spans="1:21" ht="15.75" thickBot="1" x14ac:dyDescent="0.3"/>
    <row r="153" spans="1:21" s="1" customFormat="1" ht="32.25" thickBot="1" x14ac:dyDescent="0.4">
      <c r="G153" s="67"/>
      <c r="H153" s="322" t="s">
        <v>135</v>
      </c>
      <c r="I153" s="323"/>
      <c r="J153" s="323"/>
      <c r="K153" s="323"/>
      <c r="L153" s="323"/>
      <c r="M153" s="323"/>
      <c r="N153" s="324"/>
      <c r="O153" s="91">
        <v>16296.08</v>
      </c>
      <c r="P153" s="91">
        <f>ROUND(P133*0.08,0)</f>
        <v>14228</v>
      </c>
      <c r="Q153" s="242" t="s">
        <v>362</v>
      </c>
      <c r="R153" s="91">
        <v>0</v>
      </c>
      <c r="S153" s="91"/>
      <c r="T153" s="91">
        <v>0</v>
      </c>
      <c r="U153" s="34"/>
    </row>
    <row r="155" spans="1:21" ht="15.75" thickBot="1" x14ac:dyDescent="0.3"/>
    <row r="156" spans="1:21" s="45" customFormat="1" ht="24" thickBot="1" x14ac:dyDescent="0.4">
      <c r="E156" s="325" t="s">
        <v>137</v>
      </c>
      <c r="F156" s="326"/>
      <c r="G156" s="326"/>
      <c r="H156" s="326"/>
      <c r="I156" s="326"/>
      <c r="J156" s="326"/>
      <c r="K156" s="326"/>
      <c r="L156" s="326"/>
      <c r="M156" s="326"/>
      <c r="N156" s="327"/>
      <c r="O156" s="240">
        <f>SUM(O153,O149,O133)</f>
        <v>335956</v>
      </c>
      <c r="P156" s="47">
        <f t="shared" ref="P156:T156" si="1">SUM(P153,P149,P133)</f>
        <v>335956</v>
      </c>
      <c r="Q156" s="47"/>
      <c r="R156" s="47">
        <f t="shared" si="1"/>
        <v>0</v>
      </c>
      <c r="S156" s="47"/>
      <c r="T156" s="47">
        <f t="shared" si="1"/>
        <v>0</v>
      </c>
      <c r="U156" s="46"/>
    </row>
    <row r="158" spans="1:21" x14ac:dyDescent="0.25">
      <c r="O158" s="241">
        <f>D1-O156</f>
        <v>0</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F32:N32"/>
    <mergeCell ref="D1:E1"/>
    <mergeCell ref="F23:N23"/>
    <mergeCell ref="F24:N24"/>
    <mergeCell ref="F25:N25"/>
    <mergeCell ref="F28:N28"/>
    <mergeCell ref="F29:N29"/>
    <mergeCell ref="F30:N30"/>
    <mergeCell ref="F31:N31"/>
    <mergeCell ref="F27:N27"/>
    <mergeCell ref="A11:Q15"/>
    <mergeCell ref="F26:N26"/>
    <mergeCell ref="F51:N51"/>
    <mergeCell ref="F52:N52"/>
    <mergeCell ref="F104:N104"/>
    <mergeCell ref="F105:N105"/>
    <mergeCell ref="A20:D20"/>
    <mergeCell ref="A57:D57"/>
    <mergeCell ref="F90:N90"/>
    <mergeCell ref="F91:N91"/>
    <mergeCell ref="F92:N92"/>
    <mergeCell ref="F93:N93"/>
    <mergeCell ref="F60:N60"/>
    <mergeCell ref="F61:N61"/>
    <mergeCell ref="F65:N65"/>
    <mergeCell ref="F66:N66"/>
    <mergeCell ref="F67:N67"/>
    <mergeCell ref="F87:N87"/>
    <mergeCell ref="K56:N56"/>
    <mergeCell ref="F72:N72"/>
    <mergeCell ref="F34:N34"/>
    <mergeCell ref="F103:N103"/>
    <mergeCell ref="F95:N95"/>
    <mergeCell ref="F96:N96"/>
    <mergeCell ref="F97:N97"/>
    <mergeCell ref="F40:N40"/>
    <mergeCell ref="F35:N35"/>
    <mergeCell ref="F43:N43"/>
    <mergeCell ref="F81:N81"/>
    <mergeCell ref="F82:N82"/>
    <mergeCell ref="F44:N44"/>
    <mergeCell ref="F47:N47"/>
    <mergeCell ref="F48:N48"/>
    <mergeCell ref="F102:N102"/>
    <mergeCell ref="F62:N62"/>
    <mergeCell ref="F63:N63"/>
    <mergeCell ref="F64:N64"/>
    <mergeCell ref="F77:N77"/>
    <mergeCell ref="F78:N78"/>
    <mergeCell ref="F76:N76"/>
    <mergeCell ref="F41:N41"/>
    <mergeCell ref="F45:N45"/>
    <mergeCell ref="F46:N46"/>
    <mergeCell ref="F49:N49"/>
    <mergeCell ref="F50:N50"/>
    <mergeCell ref="F42:N42"/>
    <mergeCell ref="E156:N156"/>
    <mergeCell ref="F123:N123"/>
    <mergeCell ref="F124:N124"/>
    <mergeCell ref="F146:N146"/>
    <mergeCell ref="F147:N147"/>
    <mergeCell ref="F148:N148"/>
    <mergeCell ref="F142:N142"/>
    <mergeCell ref="F143:N143"/>
    <mergeCell ref="F144:N144"/>
    <mergeCell ref="F145:N145"/>
    <mergeCell ref="F127:N127"/>
    <mergeCell ref="F141:N141"/>
    <mergeCell ref="F138:N138"/>
    <mergeCell ref="F139:N139"/>
    <mergeCell ref="F140:N140"/>
    <mergeCell ref="E133:N133"/>
    <mergeCell ref="F33:N33"/>
    <mergeCell ref="F73:N73"/>
    <mergeCell ref="F74:N74"/>
    <mergeCell ref="F75:N75"/>
    <mergeCell ref="H153:N153"/>
    <mergeCell ref="F108:N108"/>
    <mergeCell ref="F128:N128"/>
    <mergeCell ref="F111:N111"/>
    <mergeCell ref="F112:N112"/>
    <mergeCell ref="F113:N113"/>
    <mergeCell ref="F114:N114"/>
    <mergeCell ref="F109:N109"/>
    <mergeCell ref="F110:N110"/>
    <mergeCell ref="F126:N126"/>
    <mergeCell ref="F125:N125"/>
    <mergeCell ref="F89:N89"/>
    <mergeCell ref="F120:N120"/>
    <mergeCell ref="F121:N121"/>
    <mergeCell ref="F122:N122"/>
    <mergeCell ref="F106:N106"/>
    <mergeCell ref="F107:N107"/>
    <mergeCell ref="F79:N79"/>
    <mergeCell ref="F80:N80"/>
    <mergeCell ref="F88:N88"/>
    <mergeCell ref="F94:N94"/>
    <mergeCell ref="F115:N115"/>
  </mergeCells>
  <dataValidations count="10">
    <dataValidation type="list" allowBlank="1" showInputMessage="1" showErrorMessage="1" sqref="C60:D67 C87:D97 C102:D115 C120:D128 C138:D148 C23:D35 C40:D52 C72:D82" xr:uid="{00000000-0002-0000-0200-000000000000}">
      <formula1>Quarter1</formula1>
    </dataValidation>
    <dataValidation type="list" allowBlank="1" showInputMessage="1" showErrorMessage="1" error="Please Select from the Drop Down Menu" sqref="E87:E97" xr:uid="{00000000-0002-0000-0200-000001000000}">
      <formula1>Telephone</formula1>
    </dataValidation>
    <dataValidation type="list" allowBlank="1" showInputMessage="1" showErrorMessage="1" sqref="E138:E148" xr:uid="{00000000-0002-0000-0200-000002000000}">
      <formula1>Salaries</formula1>
    </dataValidation>
    <dataValidation type="list" allowBlank="1" showInputMessage="1" showErrorMessage="1" sqref="H8" xr:uid="{00000000-0002-0000-0200-000003000000}">
      <formula1>YesNo</formula1>
    </dataValidation>
    <dataValidation type="list" allowBlank="1" showInputMessage="1" showErrorMessage="1" sqref="E120:E128" xr:uid="{00000000-0002-0000-0200-000004000000}">
      <formula1>Other</formula1>
    </dataValidation>
    <dataValidation type="list" allowBlank="1" showInputMessage="1" showErrorMessage="1" error="Please Select from the Drop Down Menu" sqref="E60:E67" xr:uid="{00000000-0002-0000-0200-000005000000}">
      <formula1>ContractedServices</formula1>
    </dataValidation>
    <dataValidation allowBlank="1" showInputMessage="1" showErrorMessage="1" error="Please Select from the Drop Down Menu" sqref="E102:E115" xr:uid="{00000000-0002-0000-0200-000006000000}"/>
    <dataValidation type="list" allowBlank="1" showInputMessage="1" showErrorMessage="1" error="Please select from the drop down menu" sqref="E23:E35" xr:uid="{00000000-0002-0000-0200-000007000000}">
      <formula1>Salary</formula1>
    </dataValidation>
    <dataValidation allowBlank="1" showInputMessage="1" showErrorMessage="1" error="Please select from the drop down menu" sqref="E40:E52" xr:uid="{00000000-0002-0000-0200-000008000000}"/>
    <dataValidation type="list" allowBlank="1" showInputMessage="1" showErrorMessage="1" error="Please Select from the Drop Down Menu" sqref="E72:E82" xr:uid="{00000000-0002-0000-0200-000009000000}">
      <formula1>Supplies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6" sqref="G26"/>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61" t="s">
        <v>42</v>
      </c>
      <c r="B1" s="361"/>
      <c r="C1" s="361"/>
      <c r="E1" s="361" t="s">
        <v>38</v>
      </c>
      <c r="F1" s="361"/>
      <c r="G1" s="361"/>
      <c r="I1" s="361" t="s">
        <v>39</v>
      </c>
      <c r="J1" s="361"/>
      <c r="K1" s="361"/>
      <c r="M1" s="361" t="s">
        <v>40</v>
      </c>
      <c r="N1" s="361"/>
      <c r="O1" s="361"/>
    </row>
    <row r="2" spans="1:15" x14ac:dyDescent="0.25">
      <c r="A2" s="286" t="s">
        <v>2</v>
      </c>
      <c r="B2" s="286"/>
      <c r="C2" s="1" t="s">
        <v>0</v>
      </c>
      <c r="E2" s="286" t="s">
        <v>2</v>
      </c>
      <c r="F2" s="286"/>
      <c r="G2" s="1" t="s">
        <v>0</v>
      </c>
      <c r="I2" s="286" t="s">
        <v>2</v>
      </c>
      <c r="J2" s="286"/>
      <c r="K2" s="1" t="s">
        <v>0</v>
      </c>
      <c r="M2" s="286" t="s">
        <v>2</v>
      </c>
      <c r="N2" s="286"/>
      <c r="O2" s="1" t="s">
        <v>0</v>
      </c>
    </row>
    <row r="3" spans="1:15" x14ac:dyDescent="0.25">
      <c r="A3" s="362" t="s">
        <v>5</v>
      </c>
      <c r="B3" s="363"/>
      <c r="C3" s="68"/>
      <c r="E3" s="362" t="s">
        <v>5</v>
      </c>
      <c r="F3" s="363"/>
      <c r="G3" s="68"/>
      <c r="I3" s="362" t="s">
        <v>5</v>
      </c>
      <c r="J3" s="363"/>
      <c r="K3" s="68"/>
      <c r="M3" s="362" t="s">
        <v>5</v>
      </c>
      <c r="N3" s="363"/>
      <c r="O3" s="68"/>
    </row>
    <row r="4" spans="1:15" x14ac:dyDescent="0.25">
      <c r="A4" s="5">
        <v>1</v>
      </c>
      <c r="B4" s="6" t="s">
        <v>1</v>
      </c>
      <c r="C4" s="68">
        <f>SUMIF('Budget Detail &amp; Amendments'!E23:E35, B4, 'Budget Detail &amp; Amendments'!O23:O35)</f>
        <v>73122</v>
      </c>
      <c r="E4" s="5">
        <v>1</v>
      </c>
      <c r="F4" s="6" t="s">
        <v>1</v>
      </c>
      <c r="G4" s="68">
        <f>SUMIF('Budget Detail &amp; Amendments'!E23:E35, 'Budget Roll-Up'!F4, 'Budget Detail &amp; Amendments'!P23:P35)</f>
        <v>69131</v>
      </c>
      <c r="I4" s="5">
        <v>1</v>
      </c>
      <c r="J4" s="6" t="s">
        <v>1</v>
      </c>
      <c r="K4" s="68">
        <f>SUMIF('Budget Detail &amp; Amendments'!E23:E35, 'Budget Roll-Up'!J4, 'Budget Detail &amp; Amendments'!R23:R35)</f>
        <v>0</v>
      </c>
      <c r="M4" s="5">
        <v>1</v>
      </c>
      <c r="N4" s="6" t="s">
        <v>1</v>
      </c>
      <c r="O4" s="68">
        <f>SUMIF('Budget Detail &amp; Amendments'!E23:E35, 'Budget Roll-Up'!N4, 'Budget Detail &amp; Amendments'!T23:T35)</f>
        <v>0</v>
      </c>
    </row>
    <row r="5" spans="1:15" x14ac:dyDescent="0.25">
      <c r="A5" s="5">
        <v>2</v>
      </c>
      <c r="B5" s="6" t="s">
        <v>3</v>
      </c>
      <c r="C5" s="68">
        <f>SUMIF('Budget Detail &amp; Amendments'!E23:E35, B5, 'Budget Detail &amp; Amendments'!O23:O35)</f>
        <v>14268</v>
      </c>
      <c r="E5" s="5">
        <v>2</v>
      </c>
      <c r="F5" s="6" t="s">
        <v>3</v>
      </c>
      <c r="G5" s="68">
        <f>SUMIF('Budget Detail &amp; Amendments'!E23:E35, 'Budget Roll-Up'!F5, 'Budget Detail &amp; Amendments'!P23:P35)</f>
        <v>12108</v>
      </c>
      <c r="I5" s="5">
        <v>2</v>
      </c>
      <c r="J5" s="6" t="s">
        <v>3</v>
      </c>
      <c r="K5" s="68">
        <f>SUMIF('Budget Detail &amp; Amendments'!E23:E35, 'Budget Roll-Up'!J5, 'Budget Detail &amp; Amendments'!R23:R35)</f>
        <v>0</v>
      </c>
      <c r="M5" s="5">
        <v>2</v>
      </c>
      <c r="N5" s="6" t="s">
        <v>3</v>
      </c>
      <c r="O5" s="68">
        <f>SUMIF('Budget Detail &amp; Amendments'!E23:E35, 'Budget Roll-Up'!N5, 'Budget Detail &amp; Amendments'!T23:T35)</f>
        <v>0</v>
      </c>
    </row>
    <row r="6" spans="1:15" x14ac:dyDescent="0.25">
      <c r="A6" s="5">
        <v>3</v>
      </c>
      <c r="B6" s="6" t="s">
        <v>4</v>
      </c>
      <c r="C6" s="68">
        <f>'Budget Detail &amp; Amendments'!O53</f>
        <v>35314.410000000003</v>
      </c>
      <c r="E6" s="5">
        <v>3</v>
      </c>
      <c r="F6" s="6" t="s">
        <v>4</v>
      </c>
      <c r="G6" s="68">
        <f>'Budget Detail &amp; Amendments'!P53</f>
        <v>33464</v>
      </c>
      <c r="I6" s="5">
        <v>3</v>
      </c>
      <c r="J6" s="6" t="s">
        <v>4</v>
      </c>
      <c r="K6" s="68">
        <f>'Budget Detail &amp; Amendments'!R53</f>
        <v>0</v>
      </c>
      <c r="M6" s="5">
        <v>3</v>
      </c>
      <c r="N6" s="6" t="s">
        <v>4</v>
      </c>
      <c r="O6" s="68">
        <f>'Budget Detail &amp; Amendments'!T53</f>
        <v>0</v>
      </c>
    </row>
    <row r="7" spans="1:15" x14ac:dyDescent="0.25">
      <c r="A7" s="7">
        <v>4</v>
      </c>
      <c r="B7" s="8" t="s">
        <v>6</v>
      </c>
      <c r="C7" s="69">
        <f>SUM(C4:C6)</f>
        <v>122704.41</v>
      </c>
      <c r="E7" s="7">
        <v>4</v>
      </c>
      <c r="F7" s="8" t="s">
        <v>6</v>
      </c>
      <c r="G7" s="69">
        <f>SUM(G4:G6)</f>
        <v>114703</v>
      </c>
      <c r="I7" s="7">
        <v>4</v>
      </c>
      <c r="J7" s="8" t="s">
        <v>6</v>
      </c>
      <c r="K7" s="69">
        <f>SUM(K4:K6)</f>
        <v>0</v>
      </c>
      <c r="M7" s="7">
        <v>4</v>
      </c>
      <c r="N7" s="8" t="s">
        <v>6</v>
      </c>
      <c r="O7" s="69">
        <f>SUM(O4:O6)</f>
        <v>0</v>
      </c>
    </row>
    <row r="8" spans="1:15" x14ac:dyDescent="0.25">
      <c r="G8" s="70"/>
      <c r="K8" s="70"/>
      <c r="O8" s="70"/>
    </row>
    <row r="9" spans="1:15" x14ac:dyDescent="0.25">
      <c r="A9" s="286" t="s">
        <v>7</v>
      </c>
      <c r="B9" s="286"/>
      <c r="E9" s="286" t="s">
        <v>7</v>
      </c>
      <c r="F9" s="286"/>
      <c r="G9" s="70"/>
      <c r="I9" s="286" t="s">
        <v>7</v>
      </c>
      <c r="J9" s="286"/>
      <c r="K9" s="70"/>
      <c r="M9" s="286" t="s">
        <v>7</v>
      </c>
      <c r="N9" s="286"/>
      <c r="O9" s="70"/>
    </row>
    <row r="10" spans="1:15" x14ac:dyDescent="0.25">
      <c r="A10" s="5">
        <v>5</v>
      </c>
      <c r="B10" s="6" t="s">
        <v>8</v>
      </c>
      <c r="C10" s="68">
        <f>SUMIF('Budget Detail &amp; Amendments'!E60:E67, B10, 'Budget Detail &amp; Amendments'!O60:O67)</f>
        <v>31500</v>
      </c>
      <c r="E10" s="5">
        <v>5</v>
      </c>
      <c r="F10" s="6" t="s">
        <v>8</v>
      </c>
      <c r="G10" s="68">
        <f>SUMIF('Budget Detail &amp; Amendments'!E60:E67, 'Budget Roll-Up'!F10, 'Budget Detail &amp; Amendments'!P60:P67)</f>
        <v>34500</v>
      </c>
      <c r="I10" s="5">
        <v>5</v>
      </c>
      <c r="J10" s="6" t="s">
        <v>8</v>
      </c>
      <c r="K10" s="68">
        <f>SUMIF('Budget Detail &amp; Amendments'!E60:E67, 'Budget Roll-Up'!J10, 'Budget Detail &amp; Amendments'!R60:R67)</f>
        <v>0</v>
      </c>
      <c r="M10" s="5">
        <v>5</v>
      </c>
      <c r="N10" s="6" t="s">
        <v>8</v>
      </c>
      <c r="O10" s="68">
        <f>SUMIF('Budget Detail &amp; Amendments'!E60:E67, 'Budget Roll-Up'!N10, 'Budget Detail &amp; Amendments'!T60:T67)</f>
        <v>0</v>
      </c>
    </row>
    <row r="11" spans="1:15" x14ac:dyDescent="0.25">
      <c r="A11" s="5">
        <v>6</v>
      </c>
      <c r="B11" s="6" t="s">
        <v>9</v>
      </c>
      <c r="C11" s="68"/>
      <c r="E11" s="5">
        <v>6</v>
      </c>
      <c r="F11" s="6" t="s">
        <v>9</v>
      </c>
      <c r="G11" s="68"/>
      <c r="I11" s="5">
        <v>6</v>
      </c>
      <c r="J11" s="6" t="s">
        <v>9</v>
      </c>
      <c r="K11" s="68"/>
      <c r="M11" s="5">
        <v>6</v>
      </c>
      <c r="N11" s="6" t="s">
        <v>9</v>
      </c>
      <c r="O11" s="68"/>
    </row>
    <row r="12" spans="1:15" x14ac:dyDescent="0.25">
      <c r="A12" s="5">
        <v>7</v>
      </c>
      <c r="B12" s="6" t="s">
        <v>10</v>
      </c>
      <c r="C12" s="68">
        <f>SUMIF('Budget Detail &amp; Amendments'!E60:E67, 'Budget Roll-Up'!B12, 'Budget Detail &amp; Amendments'!O60:O67)</f>
        <v>0</v>
      </c>
      <c r="E12" s="5">
        <v>7</v>
      </c>
      <c r="F12" s="6" t="s">
        <v>10</v>
      </c>
      <c r="G12" s="68">
        <f>SUMIF('Budget Detail &amp; Amendments'!E60:E67, 'Budget Roll-Up'!F12, 'Budget Detail &amp; Amendments'!P60:P67)</f>
        <v>0</v>
      </c>
      <c r="I12" s="5">
        <v>7</v>
      </c>
      <c r="J12" s="6" t="s">
        <v>10</v>
      </c>
      <c r="K12" s="68">
        <f>SUMIF('Budget Detail &amp; Amendments'!E60:E67, 'Budget Roll-Up'!J12, 'Budget Detail &amp; Amendments'!R60:R67)</f>
        <v>0</v>
      </c>
      <c r="M12" s="5">
        <v>7</v>
      </c>
      <c r="N12" s="6" t="s">
        <v>10</v>
      </c>
      <c r="O12" s="68">
        <f>SUMIF('Budget Detail &amp; Amendments'!E60:E67, 'Budget Roll-Up'!N12, 'Budget Detail &amp; Amendments'!T60:T67)</f>
        <v>0</v>
      </c>
    </row>
    <row r="13" spans="1:15" x14ac:dyDescent="0.25">
      <c r="A13" s="5">
        <v>8</v>
      </c>
      <c r="B13" s="6" t="s">
        <v>13</v>
      </c>
      <c r="C13" s="68">
        <f>SUMIF('Budget Detail &amp; Amendments'!E72:E82, 'Budget Roll-Up'!B13, 'Budget Detail &amp; Amendments'!O72:O82)</f>
        <v>1850</v>
      </c>
      <c r="E13" s="5">
        <v>8</v>
      </c>
      <c r="F13" s="6" t="s">
        <v>13</v>
      </c>
      <c r="G13" s="68">
        <f>SUMIF('Budget Detail &amp; Amendments'!E72:E82, 'Budget Roll-Up'!F13, 'Budget Detail &amp; Amendments'!P72:P82)</f>
        <v>1850</v>
      </c>
      <c r="I13" s="5">
        <v>8</v>
      </c>
      <c r="J13" s="6" t="s">
        <v>13</v>
      </c>
      <c r="K13" s="68">
        <f>SUMIF('Budget Detail &amp; Amendments'!E72:E82, 'Budget Roll-Up'!J13, 'Budget Detail &amp; Amendments'!R72:R82)</f>
        <v>0</v>
      </c>
      <c r="M13" s="5">
        <v>8</v>
      </c>
      <c r="N13" s="6" t="s">
        <v>13</v>
      </c>
      <c r="O13" s="68">
        <f>SUMIF('Budget Detail &amp; Amendments'!E72:E82, 'Budget Roll-Up'!N13, 'Budget Detail &amp; Amendments'!T72:T82)</f>
        <v>0</v>
      </c>
    </row>
    <row r="14" spans="1:15" x14ac:dyDescent="0.25">
      <c r="A14" s="5">
        <v>9</v>
      </c>
      <c r="B14" s="6" t="s">
        <v>11</v>
      </c>
      <c r="C14" s="68">
        <f>SUMIF('Budget Detail &amp; Amendments'!E72:E82, 'Budget Roll-Up'!B14, 'Budget Detail &amp; Amendments'!O72:O82)</f>
        <v>0</v>
      </c>
      <c r="E14" s="5">
        <v>9</v>
      </c>
      <c r="F14" s="6" t="s">
        <v>11</v>
      </c>
      <c r="G14" s="68">
        <f>SUMIF('Budget Detail &amp; Amendments'!E72:E82, 'Budget Roll-Up'!F14, 'Budget Detail &amp; Amendments'!P72:P82)</f>
        <v>0</v>
      </c>
      <c r="I14" s="5">
        <v>9</v>
      </c>
      <c r="J14" s="6" t="s">
        <v>11</v>
      </c>
      <c r="K14" s="68">
        <f>SUMIF('Budget Detail &amp; Amendments'!E72:E82, 'Budget Roll-Up'!J14, 'Budget Detail &amp; Amendments'!R72:R82)</f>
        <v>0</v>
      </c>
      <c r="M14" s="5">
        <v>9</v>
      </c>
      <c r="N14" s="6" t="s">
        <v>11</v>
      </c>
      <c r="O14" s="68">
        <f>SUMIF('Budget Detail &amp; Amendments'!E72:E82, 'Budget Roll-Up'!N14, 'Budget Detail &amp; Amendments'!T72:T82)</f>
        <v>0</v>
      </c>
    </row>
    <row r="15" spans="1:15" x14ac:dyDescent="0.25">
      <c r="A15" s="5">
        <v>10</v>
      </c>
      <c r="B15" s="6" t="s">
        <v>12</v>
      </c>
      <c r="C15" s="68">
        <f>SUMIF('Budget Detail &amp; Amendments'!E87:E97, 'Budget Roll-Up'!B15, 'Budget Detail &amp; Amendments'!O87:O97)</f>
        <v>0</v>
      </c>
      <c r="E15" s="5">
        <v>10</v>
      </c>
      <c r="F15" s="6" t="s">
        <v>12</v>
      </c>
      <c r="G15" s="68">
        <f>SUMIF('Budget Detail &amp; Amendments'!E87:E97, 'Budget Roll-Up'!F15, 'Budget Detail &amp; Amendments'!P87:P97)</f>
        <v>479</v>
      </c>
      <c r="I15" s="5">
        <v>10</v>
      </c>
      <c r="J15" s="6" t="s">
        <v>12</v>
      </c>
      <c r="K15" s="68">
        <f>SUMIF('Budget Detail &amp; Amendments'!E87:E97, 'Budget Roll-Up'!J15, 'Budget Detail &amp; Amendments'!R87:R97)</f>
        <v>0</v>
      </c>
      <c r="M15" s="5">
        <v>10</v>
      </c>
      <c r="N15" s="6" t="s">
        <v>12</v>
      </c>
      <c r="O15" s="68">
        <f>SUMIF('Budget Detail &amp; Amendments'!E87:E97, 'Budget Roll-Up'!N15, 'Budget Detail &amp; Amendments'!T87:T97)</f>
        <v>0</v>
      </c>
    </row>
    <row r="16" spans="1:15" x14ac:dyDescent="0.25">
      <c r="A16" s="5">
        <v>11</v>
      </c>
      <c r="B16" s="6" t="s">
        <v>14</v>
      </c>
      <c r="C16" s="68">
        <f>SUMIF('Budget Detail &amp; Amendments'!E87:E97, 'Budget Roll-Up'!B16, 'Budget Detail &amp; Amendments'!O87:O97)</f>
        <v>0</v>
      </c>
      <c r="E16" s="5">
        <v>11</v>
      </c>
      <c r="F16" s="6" t="s">
        <v>14</v>
      </c>
      <c r="G16" s="68">
        <f>SUMIF('Budget Detail &amp; Amendments'!E87:E97, 'Budget Roll-Up'!F16, 'Budget Detail &amp; Amendments'!P87:P97)</f>
        <v>0</v>
      </c>
      <c r="I16" s="5">
        <v>11</v>
      </c>
      <c r="J16" s="6" t="s">
        <v>14</v>
      </c>
      <c r="K16" s="68">
        <f>SUMIF('Budget Detail &amp; Amendments'!E87:E97, 'Budget Roll-Up'!J16, 'Budget Detail &amp; Amendments'!R87:R97)</f>
        <v>0</v>
      </c>
      <c r="M16" s="5">
        <v>11</v>
      </c>
      <c r="N16" s="6" t="s">
        <v>14</v>
      </c>
      <c r="O16" s="68">
        <f>SUMIF('Budget Detail &amp; Amendments'!E87:E97, 'Budget Roll-Up'!N16, 'Budget Detail &amp; Amendments'!T87:T97)</f>
        <v>0</v>
      </c>
    </row>
    <row r="17" spans="1:15" x14ac:dyDescent="0.25">
      <c r="A17" s="5">
        <v>12</v>
      </c>
      <c r="B17" s="9" t="s">
        <v>15</v>
      </c>
      <c r="C17" s="68">
        <f>'Budget Detail &amp; Amendments'!O116</f>
        <v>15921.51</v>
      </c>
      <c r="E17" s="5">
        <v>12</v>
      </c>
      <c r="F17" s="9" t="s">
        <v>15</v>
      </c>
      <c r="G17" s="68">
        <f>SUM('Budget Detail &amp; Amendments'!P116)</f>
        <v>16012</v>
      </c>
      <c r="I17" s="5">
        <v>12</v>
      </c>
      <c r="J17" s="9" t="s">
        <v>15</v>
      </c>
      <c r="K17" s="68">
        <f>SUM('Budget Detail &amp; Amendments'!R116)</f>
        <v>0</v>
      </c>
      <c r="M17" s="5">
        <v>12</v>
      </c>
      <c r="N17" s="9" t="s">
        <v>15</v>
      </c>
      <c r="O17" s="68">
        <f>SUM('Budget Detail &amp; Amendments'!T116)</f>
        <v>0</v>
      </c>
    </row>
    <row r="18" spans="1:15" x14ac:dyDescent="0.25">
      <c r="A18" s="5">
        <v>13</v>
      </c>
      <c r="B18" s="9" t="s">
        <v>16</v>
      </c>
      <c r="C18" s="68"/>
      <c r="E18" s="5">
        <v>13</v>
      </c>
      <c r="F18" s="9" t="s">
        <v>16</v>
      </c>
      <c r="G18" s="68"/>
      <c r="I18" s="5">
        <v>13</v>
      </c>
      <c r="J18" s="9" t="s">
        <v>16</v>
      </c>
      <c r="K18" s="68"/>
      <c r="M18" s="5">
        <v>13</v>
      </c>
      <c r="N18" s="9" t="s">
        <v>16</v>
      </c>
      <c r="O18" s="68"/>
    </row>
    <row r="19" spans="1:15" x14ac:dyDescent="0.25">
      <c r="A19" s="5">
        <v>14</v>
      </c>
      <c r="B19" s="9" t="s">
        <v>17</v>
      </c>
      <c r="C19" s="68"/>
      <c r="E19" s="5">
        <v>14</v>
      </c>
      <c r="F19" s="9" t="s">
        <v>17</v>
      </c>
      <c r="G19" s="68"/>
      <c r="I19" s="5">
        <v>14</v>
      </c>
      <c r="J19" s="9" t="s">
        <v>17</v>
      </c>
      <c r="K19" s="68"/>
      <c r="M19" s="5">
        <v>14</v>
      </c>
      <c r="N19" s="9" t="s">
        <v>17</v>
      </c>
      <c r="O19" s="68"/>
    </row>
    <row r="20" spans="1:15" x14ac:dyDescent="0.25">
      <c r="A20" s="5">
        <v>15</v>
      </c>
      <c r="B20" s="9" t="s">
        <v>18</v>
      </c>
      <c r="C20" s="68"/>
      <c r="E20" s="5">
        <v>15</v>
      </c>
      <c r="F20" s="9" t="s">
        <v>18</v>
      </c>
      <c r="G20" s="68"/>
      <c r="I20" s="5">
        <v>15</v>
      </c>
      <c r="J20" s="9" t="s">
        <v>18</v>
      </c>
      <c r="K20" s="68"/>
      <c r="M20" s="5">
        <v>15</v>
      </c>
      <c r="N20" s="9" t="s">
        <v>18</v>
      </c>
      <c r="O20" s="68"/>
    </row>
    <row r="21" spans="1:15" x14ac:dyDescent="0.25">
      <c r="A21" s="5">
        <v>16</v>
      </c>
      <c r="B21" s="9" t="s">
        <v>19</v>
      </c>
      <c r="C21" s="68">
        <f>SUMIF('Budget Detail &amp; Amendments'!E120:E128, 'Budget Roll-Up'!B21, 'Budget Detail &amp; Amendments'!O120:O128)</f>
        <v>500</v>
      </c>
      <c r="E21" s="5">
        <v>16</v>
      </c>
      <c r="F21" s="9" t="s">
        <v>19</v>
      </c>
      <c r="G21" s="68">
        <f>SUMIF('Budget Detail &amp; Amendments'!E120:E128, 'Budget Roll-Up'!F21, 'Budget Detail &amp; Amendments'!P120:P128)</f>
        <v>0</v>
      </c>
      <c r="I21" s="5">
        <v>16</v>
      </c>
      <c r="J21" s="9" t="s">
        <v>19</v>
      </c>
      <c r="K21" s="68">
        <f>SUMIF('Budget Detail &amp; Amendments'!E120:E128, 'Budget Roll-Up'!J21, 'Budget Detail &amp; Amendments'!R120:R128)</f>
        <v>0</v>
      </c>
      <c r="M21" s="5">
        <v>16</v>
      </c>
      <c r="N21" s="9" t="s">
        <v>19</v>
      </c>
      <c r="O21" s="68">
        <f>SUMIF('Budget Detail &amp; Amendments'!E120:E128, 'Budget Roll-Up'!N21, 'Budget Detail &amp; Amendments'!T120:T128)</f>
        <v>0</v>
      </c>
    </row>
    <row r="22" spans="1:15" x14ac:dyDescent="0.25">
      <c r="A22" s="5">
        <v>17</v>
      </c>
      <c r="B22" s="9" t="s">
        <v>20</v>
      </c>
      <c r="C22" s="68">
        <f>SUMIF('Budget Detail &amp; Amendments'!E120:E128, 'Budget Roll-Up'!B22, 'Budget Detail &amp; Amendments'!O120:O128)</f>
        <v>10300</v>
      </c>
      <c r="E22" s="5">
        <v>17</v>
      </c>
      <c r="F22" s="9" t="s">
        <v>20</v>
      </c>
      <c r="G22" s="68">
        <f>SUMIF('Budget Detail &amp; Amendments'!E120:E128, 'Budget Roll-Up'!F22, 'Budget Detail &amp; Amendments'!P120:P128)</f>
        <v>10300</v>
      </c>
      <c r="I22" s="5">
        <v>17</v>
      </c>
      <c r="J22" s="9" t="s">
        <v>20</v>
      </c>
      <c r="K22" s="68">
        <f>SUMIF('Budget Detail &amp; Amendments'!E120:E128, 'Budget Roll-Up'!J22, 'Budget Detail &amp; Amendments'!R120:R128)</f>
        <v>0</v>
      </c>
      <c r="M22" s="5">
        <v>17</v>
      </c>
      <c r="N22" s="9" t="s">
        <v>20</v>
      </c>
      <c r="O22" s="68">
        <f>SUMIF('Budget Detail &amp; Amendments'!E120:E128, 'Budget Roll-Up'!N22, 'Budget Detail &amp; Amendments'!T120:T128)</f>
        <v>0</v>
      </c>
    </row>
    <row r="23" spans="1:15" x14ac:dyDescent="0.25">
      <c r="A23" s="5">
        <v>18</v>
      </c>
      <c r="B23" s="9" t="s">
        <v>21</v>
      </c>
      <c r="C23" s="68">
        <f>SUMIF('Budget Detail &amp; Amendments'!E120:E128, 'Budget Roll-Up'!B23, 'Budget Detail &amp; Amendments'!O120:O128)</f>
        <v>0</v>
      </c>
      <c r="E23" s="5">
        <v>18</v>
      </c>
      <c r="F23" s="9" t="s">
        <v>21</v>
      </c>
      <c r="G23" s="68">
        <f>SUMIF('Budget Detail &amp; Amendments'!E120:E128, 'Budget Roll-Up'!F23, 'Budget Detail &amp; Amendments'!P120:P128)</f>
        <v>0</v>
      </c>
      <c r="I23" s="5">
        <v>18</v>
      </c>
      <c r="J23" s="9" t="s">
        <v>21</v>
      </c>
      <c r="K23" s="68">
        <f>SUMIF('Budget Detail &amp; Amendments'!E120:E128, 'Budget Roll-Up'!J23, 'Budget Detail &amp; Amendments'!R120:R128)</f>
        <v>0</v>
      </c>
      <c r="M23" s="5">
        <v>18</v>
      </c>
      <c r="N23" s="9" t="s">
        <v>21</v>
      </c>
      <c r="O23" s="68">
        <f>SUMIF('Budget Detail &amp; Amendments'!E120:E128, 'Budget Roll-Up'!N23, 'Budget Detail &amp; Amendments'!T120:T128)</f>
        <v>0</v>
      </c>
    </row>
    <row r="24" spans="1:15" x14ac:dyDescent="0.25">
      <c r="A24" s="7">
        <v>19</v>
      </c>
      <c r="B24" s="8" t="s">
        <v>22</v>
      </c>
      <c r="C24" s="68">
        <f>SUM(C10:C23)</f>
        <v>60071.51</v>
      </c>
      <c r="E24" s="7">
        <v>19</v>
      </c>
      <c r="F24" s="8" t="s">
        <v>22</v>
      </c>
      <c r="G24" s="68">
        <f>SUM(G10:G23)</f>
        <v>63141</v>
      </c>
      <c r="I24" s="7">
        <v>19</v>
      </c>
      <c r="J24" s="8" t="s">
        <v>22</v>
      </c>
      <c r="K24" s="68">
        <f>SUM(K10:K23)</f>
        <v>0</v>
      </c>
      <c r="M24" s="7">
        <v>19</v>
      </c>
      <c r="N24" s="8" t="s">
        <v>22</v>
      </c>
      <c r="O24" s="68">
        <f>SUM(O10:O23)</f>
        <v>0</v>
      </c>
    </row>
    <row r="25" spans="1:15" x14ac:dyDescent="0.25">
      <c r="C25" s="70"/>
      <c r="G25" s="70"/>
      <c r="K25" s="70"/>
      <c r="O25" s="70"/>
    </row>
    <row r="26" spans="1:15" x14ac:dyDescent="0.25">
      <c r="A26" s="10">
        <v>20</v>
      </c>
      <c r="B26" s="8" t="s">
        <v>23</v>
      </c>
      <c r="C26" s="68">
        <f>'Budget Detail &amp; Amendments'!O153</f>
        <v>16296.08</v>
      </c>
      <c r="E26" s="10">
        <v>20</v>
      </c>
      <c r="F26" s="8" t="s">
        <v>23</v>
      </c>
      <c r="G26" s="68">
        <f>'Budget Detail &amp; Amendments'!P153</f>
        <v>14228</v>
      </c>
      <c r="I26" s="10">
        <v>20</v>
      </c>
      <c r="J26" s="8" t="s">
        <v>23</v>
      </c>
      <c r="K26" s="68">
        <f>SUM('Budget Detail &amp; Amendments'!R153)</f>
        <v>0</v>
      </c>
      <c r="M26" s="10">
        <v>20</v>
      </c>
      <c r="N26" s="8" t="s">
        <v>23</v>
      </c>
      <c r="O26" s="68">
        <f>SUM('Budget Detail &amp; Amendments'!T153)</f>
        <v>0</v>
      </c>
    </row>
    <row r="27" spans="1:15" x14ac:dyDescent="0.25">
      <c r="A27" s="1"/>
      <c r="B27" s="1"/>
      <c r="C27" s="70"/>
      <c r="E27" s="1"/>
      <c r="F27" s="1"/>
      <c r="G27" s="70"/>
      <c r="I27" s="1"/>
      <c r="J27" s="1"/>
      <c r="K27" s="70"/>
      <c r="M27" s="1"/>
      <c r="N27" s="1"/>
      <c r="O27" s="70"/>
    </row>
    <row r="28" spans="1:15" x14ac:dyDescent="0.25">
      <c r="A28" s="7">
        <v>21</v>
      </c>
      <c r="B28" s="8" t="s">
        <v>24</v>
      </c>
      <c r="C28" s="68">
        <f>'Budget Detail &amp; Amendments'!O149</f>
        <v>136884</v>
      </c>
      <c r="E28" s="7">
        <v>21</v>
      </c>
      <c r="F28" s="8" t="s">
        <v>24</v>
      </c>
      <c r="G28" s="68">
        <f>SUM('Budget Detail &amp; Amendments'!P149)</f>
        <v>143884</v>
      </c>
      <c r="I28" s="7">
        <v>21</v>
      </c>
      <c r="J28" s="8" t="s">
        <v>24</v>
      </c>
      <c r="K28" s="68">
        <f>SUM('Budget Detail &amp; Amendments'!R149)</f>
        <v>0</v>
      </c>
      <c r="M28" s="7">
        <v>21</v>
      </c>
      <c r="N28" s="8" t="s">
        <v>24</v>
      </c>
      <c r="O28" s="68">
        <f>SUM('Budget Detail &amp; Amendments'!T149)</f>
        <v>0</v>
      </c>
    </row>
    <row r="29" spans="1:15" x14ac:dyDescent="0.25">
      <c r="A29" s="2"/>
      <c r="B29" s="1"/>
      <c r="C29" s="70"/>
      <c r="E29" s="2"/>
      <c r="F29" s="1"/>
      <c r="G29" s="70"/>
      <c r="I29" s="2"/>
      <c r="J29" s="1"/>
      <c r="K29" s="70"/>
      <c r="M29" s="2"/>
      <c r="N29" s="1"/>
      <c r="O29" s="70"/>
    </row>
    <row r="30" spans="1:15" x14ac:dyDescent="0.25">
      <c r="A30" s="7">
        <v>22</v>
      </c>
      <c r="B30" s="8" t="s">
        <v>25</v>
      </c>
      <c r="C30" s="68">
        <f>SUM(C7,C24,C26,C28)</f>
        <v>335956</v>
      </c>
      <c r="E30" s="7">
        <v>22</v>
      </c>
      <c r="F30" s="8" t="s">
        <v>25</v>
      </c>
      <c r="G30" s="68">
        <f>SUM(G7,G24,G26,G28)</f>
        <v>335956</v>
      </c>
      <c r="I30" s="7">
        <v>22</v>
      </c>
      <c r="J30" s="8" t="s">
        <v>25</v>
      </c>
      <c r="K30" s="68">
        <f>SUM(K7,K24,K26,K28)</f>
        <v>0</v>
      </c>
      <c r="M30" s="7">
        <v>22</v>
      </c>
      <c r="N30" s="8" t="s">
        <v>25</v>
      </c>
      <c r="O30" s="68">
        <f>SUM(O7,O24,O26,O28)</f>
        <v>0</v>
      </c>
    </row>
    <row r="33" spans="1:7" ht="15.75" thickBot="1" x14ac:dyDescent="0.3"/>
    <row r="34" spans="1:7" ht="15" customHeight="1" thickBot="1" x14ac:dyDescent="0.3">
      <c r="A34" s="364" t="s">
        <v>114</v>
      </c>
      <c r="B34" s="365"/>
      <c r="C34" s="365"/>
      <c r="D34" s="365"/>
      <c r="E34" s="365"/>
      <c r="F34" s="365"/>
      <c r="G34" s="366"/>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D23" sqref="D23"/>
    </sheetView>
  </sheetViews>
  <sheetFormatPr defaultRowHeight="15.75" x14ac:dyDescent="0.25"/>
  <cols>
    <col min="1" max="1" width="22.5703125" style="108" customWidth="1"/>
    <col min="2" max="2" width="23.140625" style="1" customWidth="1"/>
    <col min="4" max="4" width="17.42578125" style="109" customWidth="1"/>
    <col min="6" max="6" width="18.140625" style="110" customWidth="1"/>
    <col min="8" max="8" width="17.85546875" style="109" customWidth="1"/>
    <col min="10" max="10" width="18.28515625" style="109" customWidth="1"/>
  </cols>
  <sheetData>
    <row r="1" spans="1:10" s="153" customFormat="1" ht="18.75" x14ac:dyDescent="0.3">
      <c r="A1" s="152"/>
      <c r="B1" s="152"/>
      <c r="D1" s="154" t="s">
        <v>199</v>
      </c>
      <c r="E1" s="155"/>
      <c r="F1" s="156" t="s">
        <v>38</v>
      </c>
      <c r="G1" s="155"/>
      <c r="H1" s="154" t="s">
        <v>39</v>
      </c>
      <c r="I1" s="155"/>
      <c r="J1" s="154" t="s">
        <v>40</v>
      </c>
    </row>
    <row r="3" spans="1:10" x14ac:dyDescent="0.25">
      <c r="A3" s="108" t="s">
        <v>164</v>
      </c>
      <c r="B3" s="1" t="str">
        <f>Narrative!H2</f>
        <v>CTE Student On-Broading</v>
      </c>
      <c r="D3" s="109">
        <f ca="1">SUMIF('Budget Detail &amp; Amendments'!A:Q, 1, 'Budget Detail &amp; Amendments'!O:O)</f>
        <v>2825</v>
      </c>
      <c r="F3" s="110">
        <f ca="1">SUMIF('Budget Detail &amp; Amendments'!A:Q, 1, 'Budget Detail &amp; Amendments'!P:P)</f>
        <v>2825</v>
      </c>
      <c r="H3" s="109">
        <f ca="1">SUMIF('Budget Detail &amp; Amendments'!A:Q, 1, 'Budget Detail &amp; Amendments'!R:R)</f>
        <v>0</v>
      </c>
      <c r="J3" s="109">
        <f ca="1">SUMIF('Budget Detail &amp; Amendments'!A:Q, 1, 'Budget Detail &amp; Amendments'!T:T)</f>
        <v>0</v>
      </c>
    </row>
    <row r="5" spans="1:10" x14ac:dyDescent="0.25">
      <c r="A5" s="108" t="s">
        <v>165</v>
      </c>
      <c r="B5" s="1" t="str">
        <f>Narrative!H35</f>
        <v>Diesel Technology</v>
      </c>
      <c r="D5" s="109">
        <f ca="1">SUMIF('Budget Detail &amp; Amendments'!A:Q, 2, 'Budget Detail &amp; Amendments'!O:O)</f>
        <v>76000</v>
      </c>
      <c r="F5" s="110">
        <f ca="1">SUMIF('Budget Detail &amp; Amendments'!A:Q, 2, 'Budget Detail &amp; Amendments'!P:P)</f>
        <v>76000</v>
      </c>
      <c r="H5" s="109">
        <f ca="1">SUMIF('Budget Detail &amp; Amendments'!A:Q, 2, 'Budget Detail &amp; Amendments'!R:R)</f>
        <v>0</v>
      </c>
      <c r="J5" s="109">
        <f ca="1">SUMIF('Budget Detail &amp; Amendments'!A:Q, 2, 'Budget Detail &amp; Amendments'!T:T)</f>
        <v>0</v>
      </c>
    </row>
    <row r="7" spans="1:10" x14ac:dyDescent="0.25">
      <c r="A7" s="108" t="s">
        <v>166</v>
      </c>
      <c r="B7" s="1" t="str">
        <f>Narrative!H68</f>
        <v>Nursing Faculty Prof. Dev.</v>
      </c>
      <c r="D7" s="109">
        <f ca="1">SUMIF('Budget Detail &amp; Amendments'!A:Q, 3, 'Budget Detail &amp; Amendments'!O:O)</f>
        <v>8473.51</v>
      </c>
      <c r="F7" s="110">
        <f ca="1">SUMIF('Budget Detail &amp; Amendments'!A:Q, 3, 'Budget Detail &amp; Amendments'!P:P)</f>
        <v>8474</v>
      </c>
      <c r="H7" s="109">
        <f ca="1">SUMIF('Budget Detail &amp; Amendments'!A:Q, 3, 'Budget Detail &amp; Amendments'!R:R)</f>
        <v>0</v>
      </c>
      <c r="J7" s="109">
        <f ca="1">SUMIF('Budget Detail &amp; Amendments'!A:Q, 3, 'Budget Detail &amp; Amendments'!T:T)</f>
        <v>0</v>
      </c>
    </row>
    <row r="9" spans="1:10" x14ac:dyDescent="0.25">
      <c r="A9" s="108" t="s">
        <v>167</v>
      </c>
      <c r="B9" s="1" t="str">
        <f>Narrative!H101</f>
        <v>Welding CNC Plasma</v>
      </c>
      <c r="D9" s="109">
        <f ca="1">SUMIF('Budget Detail &amp; Amendments'!A:Q, 4, 'Budget Detail &amp; Amendments'!O:O)</f>
        <v>26884</v>
      </c>
      <c r="F9" s="110">
        <f ca="1">SUMIF('Budget Detail &amp; Amendments'!A:Q, 4, 'Budget Detail &amp; Amendments'!P:P)</f>
        <v>33884</v>
      </c>
      <c r="H9" s="109">
        <f ca="1">SUMIF('Budget Detail &amp; Amendments'!A:Q, 4, 'Budget Detail &amp; Amendments'!R:R)</f>
        <v>0</v>
      </c>
      <c r="J9" s="109">
        <f ca="1">SUMIF('Budget Detail &amp; Amendments'!A:Q, 4, 'Budget Detail &amp; Amendments'!T:T)</f>
        <v>0</v>
      </c>
    </row>
    <row r="11" spans="1:10" x14ac:dyDescent="0.25">
      <c r="A11" s="108" t="s">
        <v>168</v>
      </c>
      <c r="B11" s="1" t="str">
        <f>Narrative!H134</f>
        <v>N/A</v>
      </c>
      <c r="D11" s="109">
        <f ca="1">SUMIF('Budget Detail &amp; Amendments'!A:Q, 5, 'Budget Detail &amp; Amendments'!O:O)</f>
        <v>0</v>
      </c>
      <c r="F11" s="110">
        <f ca="1">SUMIF('Budget Detail &amp; Amendments'!A:Q, 5, 'Budget Detail &amp; Amendments'!P:P)</f>
        <v>0</v>
      </c>
      <c r="H11" s="109">
        <f ca="1">SUMIF('Budget Detail &amp; Amendments'!A:Q, 5, 'Budget Detail &amp; Amendments'!R:R)</f>
        <v>0</v>
      </c>
      <c r="J11" s="109">
        <f ca="1">SUMIF('Budget Detail &amp; Amendments'!A:Q, 5, 'Budget Detail &amp; Amendments'!T:T)</f>
        <v>0</v>
      </c>
    </row>
    <row r="13" spans="1:10" x14ac:dyDescent="0.25">
      <c r="A13" s="108" t="s">
        <v>169</v>
      </c>
      <c r="B13" s="1" t="str">
        <f>Narrative!H167</f>
        <v>CTE Advisory Training</v>
      </c>
      <c r="D13" s="109">
        <f ca="1">SUMIF('Budget Detail &amp; Amendments'!A:Q, 6, 'Budget Detail &amp; Amendments'!O:O)</f>
        <v>5000</v>
      </c>
      <c r="F13" s="110">
        <f ca="1">SUMIF('Budget Detail &amp; Amendments'!A:Q, 6, 'Budget Detail &amp; Amendments'!P:P)</f>
        <v>4250</v>
      </c>
      <c r="H13" s="109">
        <f ca="1">SUMIF('Budget Detail &amp; Amendments'!A:Q, 6, 'Budget Detail &amp; Amendments'!R:R)</f>
        <v>0</v>
      </c>
      <c r="J13" s="109">
        <f ca="1">SUMIF('Budget Detail &amp; Amendments'!A:Q, 6, 'Budget Detail &amp; Amendments'!T:T)</f>
        <v>0</v>
      </c>
    </row>
    <row r="15" spans="1:10" x14ac:dyDescent="0.25">
      <c r="A15" s="108" t="s">
        <v>170</v>
      </c>
      <c r="B15" s="1" t="str">
        <f>Narrative!H200</f>
        <v>Industrial Tech. Prof. Dev.</v>
      </c>
      <c r="D15" s="109">
        <f ca="1">SUMIF('Budget Detail &amp; Amendments'!A:Q, 7, 'Budget Detail &amp; Amendments'!O:O)</f>
        <v>4443</v>
      </c>
      <c r="F15" s="110">
        <f ca="1">SUMIF('Budget Detail &amp; Amendments'!A:Q, 7, 'Budget Detail &amp; Amendments'!P:P)</f>
        <v>4443</v>
      </c>
      <c r="H15" s="109">
        <f ca="1">SUMIF('Budget Detail &amp; Amendments'!A:Q, 7, 'Budget Detail &amp; Amendments'!R:R)</f>
        <v>0</v>
      </c>
      <c r="J15" s="109">
        <f ca="1">SUMIF('Budget Detail &amp; Amendments'!A:Q, 7, 'Budget Detail &amp; Amendments'!T:T)</f>
        <v>0</v>
      </c>
    </row>
    <row r="17" spans="1:10" x14ac:dyDescent="0.25">
      <c r="A17" s="108" t="s">
        <v>171</v>
      </c>
      <c r="B17" s="1" t="str">
        <f>Narrative!H233</f>
        <v>Surgical First Assist</v>
      </c>
      <c r="D17" s="109">
        <f ca="1">SUMIF('Budget Detail &amp; Amendments'!A:Q, 8, 'Budget Detail &amp; Amendments'!O:O)</f>
        <v>28716.799999999999</v>
      </c>
      <c r="F17" s="110">
        <f ca="1">SUMIF('Budget Detail &amp; Amendments'!A:Q, 8, 'Budget Detail &amp; Amendments'!P:P)</f>
        <v>26101</v>
      </c>
      <c r="H17" s="109">
        <f ca="1">SUMIF('Budget Detail &amp; Amendments'!A:Q, 8, 'Budget Detail &amp; Amendments'!R:R)</f>
        <v>0</v>
      </c>
      <c r="J17" s="109">
        <f ca="1">SUMIF('Budget Detail &amp; Amendments'!A:Q, 8, 'Budget Detail &amp; Amendments'!T:T)</f>
        <v>0</v>
      </c>
    </row>
    <row r="19" spans="1:10" x14ac:dyDescent="0.25">
      <c r="A19" s="108" t="s">
        <v>172</v>
      </c>
      <c r="B19" s="1" t="str">
        <f>Narrative!H266</f>
        <v>Aptitude Discovery</v>
      </c>
      <c r="D19" s="109">
        <f ca="1">SUMIF('Budget Detail &amp; Amendments'!A:Q, 9, 'Budget Detail &amp; Amendments'!O:O)</f>
        <v>750</v>
      </c>
      <c r="F19" s="110">
        <f ca="1">SUMIF('Budget Detail &amp; Amendments'!A:Q, 9, 'Budget Detail &amp; Amendments'!P:P)</f>
        <v>750</v>
      </c>
      <c r="H19" s="109">
        <f ca="1">SUMIF('Budget Detail &amp; Amendments'!A:Q, 9, 'Budget Detail &amp; Amendments'!R:R)</f>
        <v>0</v>
      </c>
      <c r="J19" s="109">
        <f ca="1">SUMIF('Budget Detail &amp; Amendments'!A:Q, 9, 'Budget Detail &amp; Amendments'!T:T)</f>
        <v>0</v>
      </c>
    </row>
    <row r="21" spans="1:10" x14ac:dyDescent="0.25">
      <c r="A21" s="108" t="s">
        <v>173</v>
      </c>
      <c r="B21" s="1" t="str">
        <f>Narrative!H299</f>
        <v>WBL Apprenticeship</v>
      </c>
      <c r="D21" s="109">
        <f ca="1">SUMIF('Budget Detail &amp; Amendments'!A:Q, 10, 'Budget Detail &amp; Amendments'!O:O)</f>
        <v>68226.61</v>
      </c>
      <c r="F21" s="110">
        <f ca="1">SUMIF('Budget Detail &amp; Amendments'!A:Q, 10, 'Budget Detail &amp; Amendments'!P:P)</f>
        <v>68254</v>
      </c>
      <c r="H21" s="109">
        <f ca="1">SUMIF('Budget Detail &amp; Amendments'!A:Q, 10, 'Budget Detail &amp; Amendments'!R:R)</f>
        <v>0</v>
      </c>
      <c r="J21" s="109">
        <f ca="1">SUMIF('Budget Detail &amp; Amendments'!A:Q, 10, 'Budget Detail &amp; Amendments'!T:T)</f>
        <v>0</v>
      </c>
    </row>
    <row r="23" spans="1:10" x14ac:dyDescent="0.25">
      <c r="A23" s="108" t="s">
        <v>174</v>
      </c>
      <c r="B23" s="1" t="str">
        <f>Narrative!H332</f>
        <v>N/A</v>
      </c>
      <c r="D23" s="109">
        <f ca="1">SUMIF('Budget Detail &amp; Amendments'!A:Q, 11, 'Budget Detail &amp; Amendments'!O:O)</f>
        <v>0</v>
      </c>
      <c r="F23" s="110">
        <f ca="1">SUMIF('Budget Detail &amp; Amendments'!A:Q, 11, 'Budget Detail &amp; Amendments'!P:P)</f>
        <v>0</v>
      </c>
      <c r="H23" s="109">
        <f ca="1">SUMIF('Budget Detail &amp; Amendments'!A:Q, 11, 'Budget Detail &amp; Amendments'!R:R)</f>
        <v>0</v>
      </c>
      <c r="J23" s="109">
        <f ca="1">SUMIF('Budget Detail &amp; Amendments'!A:Q, 11, 'Budget Detail &amp; Amendments'!T:T)</f>
        <v>0</v>
      </c>
    </row>
    <row r="25" spans="1:10" x14ac:dyDescent="0.25">
      <c r="A25" s="108" t="s">
        <v>175</v>
      </c>
      <c r="B25" s="1" t="str">
        <f>Narrative!H365</f>
        <v>West Campus Tutoring</v>
      </c>
      <c r="D25" s="109">
        <f ca="1">SUMIF('Budget Detail &amp; Amendments'!A:Q, 12, 'Budget Detail &amp; Amendments'!O:O)</f>
        <v>2935</v>
      </c>
      <c r="F25" s="110">
        <f ca="1">SUMIF('Budget Detail &amp; Amendments'!A:Q, 12, 'Budget Detail &amp; Amendments'!P:P)</f>
        <v>2935</v>
      </c>
      <c r="H25" s="109">
        <f ca="1">SUMIF('Budget Detail &amp; Amendments'!A:Q, 12, 'Budget Detail &amp; Amendments'!R:R)</f>
        <v>0</v>
      </c>
      <c r="J25" s="109">
        <f ca="1">SUMIF('Budget Detail &amp; Amendments'!A:Q, 12, 'Budget Detail &amp; Amendments'!T:T)</f>
        <v>0</v>
      </c>
    </row>
    <row r="27" spans="1:10" x14ac:dyDescent="0.25">
      <c r="A27" s="108" t="s">
        <v>176</v>
      </c>
      <c r="B27" s="1" t="str">
        <f>Narrative!H398</f>
        <v>Veteran Training</v>
      </c>
      <c r="D27" s="109">
        <f ca="1">SUMIF('Budget Detail &amp; Amendments'!A:Q, 13, 'Budget Detail &amp; Amendments'!O:O)</f>
        <v>1500</v>
      </c>
      <c r="F27" s="110">
        <f ca="1">SUMIF('Budget Detail &amp; Amendments'!A:Q, 13, 'Budget Detail &amp; Amendments'!P:P)</f>
        <v>1500</v>
      </c>
      <c r="H27" s="109">
        <f ca="1">SUMIF('Budget Detail &amp; Amendments'!A:Q, 13, 'Budget Detail &amp; Amendments'!R:R)</f>
        <v>0</v>
      </c>
      <c r="J27" s="109">
        <f ca="1">SUMIF('Budget Detail &amp; Amendments'!A:Q, 13, 'Budget Detail &amp; Amendments'!T:T)</f>
        <v>0</v>
      </c>
    </row>
    <row r="29" spans="1:10" x14ac:dyDescent="0.25">
      <c r="A29" s="108" t="s">
        <v>177</v>
      </c>
      <c r="B29" s="1" t="str">
        <f>Narrative!H431</f>
        <v>Pharmacy Certification</v>
      </c>
      <c r="D29" s="109">
        <f ca="1">SUMIF('Budget Detail &amp; Amendments'!A:Q, 14, 'Budget Detail &amp; Amendments'!O:O)</f>
        <v>13097</v>
      </c>
      <c r="F29" s="110">
        <f ca="1">SUMIF('Budget Detail &amp; Amendments'!A:Q, 14, 'Budget Detail &amp; Amendments'!P:P)</f>
        <v>12688</v>
      </c>
      <c r="H29" s="109">
        <f ca="1">SUMIF('Budget Detail &amp; Amendments'!A:Q, 14, 'Budget Detail &amp; Amendments'!R:R)</f>
        <v>0</v>
      </c>
      <c r="J29" s="109">
        <f ca="1">SUMIF('Budget Detail &amp; Amendments'!A:Q, 14, 'Budget Detail &amp; Amendments'!T:T)</f>
        <v>0</v>
      </c>
    </row>
    <row r="31" spans="1:10" x14ac:dyDescent="0.25">
      <c r="A31" s="108" t="s">
        <v>178</v>
      </c>
      <c r="B31" s="1" t="str">
        <f>Narrative!H464</f>
        <v>N/A</v>
      </c>
      <c r="D31" s="109">
        <f ca="1">SUMIF('Budget Detail &amp; Amendments'!A:Q, 15, 'Budget Detail &amp; Amendments'!O:O)</f>
        <v>2225</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25">
      <c r="A33" s="108" t="s">
        <v>179</v>
      </c>
      <c r="B33" s="1" t="str">
        <f>Narrative!H497</f>
        <v xml:space="preserve">Brustein &amp; Manasevit </v>
      </c>
      <c r="D33" s="109">
        <f ca="1">SUMIF('Budget Detail &amp; Amendments'!A:Q, 16, 'Budget Detail &amp; Amendments'!O:O)</f>
        <v>2595</v>
      </c>
      <c r="F33" s="110">
        <f ca="1">SUMIF('Budget Detail &amp; Amendments'!A:Q, 16, 'Budget Detail &amp; Amendments'!P:P)</f>
        <v>2595</v>
      </c>
      <c r="H33" s="109">
        <f ca="1">SUMIF('Budget Detail &amp; Amendments'!A:Q, 16, 'Budget Detail &amp; Amendments'!R:R)</f>
        <v>0</v>
      </c>
      <c r="J33" s="109">
        <f ca="1">SUMIF('Budget Detail &amp; Amendments'!A:Q, 16, 'Budget Detail &amp; Amendments'!T:T)</f>
        <v>0</v>
      </c>
    </row>
    <row r="35" spans="1:10" x14ac:dyDescent="0.25">
      <c r="A35" s="108" t="s">
        <v>180</v>
      </c>
      <c r="B35" s="1" t="str">
        <f>Narrative!H530</f>
        <v>Cybersecurity/Cloud Computing</v>
      </c>
      <c r="D35" s="109">
        <f ca="1">SUMIF('Budget Detail &amp; Amendments'!A:Q, 17, 'Budget Detail &amp; Amendments'!O:O)</f>
        <v>11218</v>
      </c>
      <c r="F35" s="110">
        <f ca="1">SUMIF('Budget Detail &amp; Amendments'!A:Q, 17, 'Budget Detail &amp; Amendments'!P:P)</f>
        <v>12223</v>
      </c>
      <c r="H35" s="109">
        <f ca="1">SUMIF('Budget Detail &amp; Amendments'!A:Q, 17, 'Budget Detail &amp; Amendments'!R:R)</f>
        <v>0</v>
      </c>
      <c r="J35" s="109">
        <f ca="1">SUMIF('Budget Detail &amp; Amendments'!A:Q, 17, 'Budget Detail &amp; Amendments'!T:T)</f>
        <v>0</v>
      </c>
    </row>
    <row r="37" spans="1:10" x14ac:dyDescent="0.25">
      <c r="A37" s="108" t="s">
        <v>181</v>
      </c>
      <c r="B37" s="1" t="str">
        <f>Narrative!H563</f>
        <v>Perkins Coordinator</v>
      </c>
      <c r="D37" s="109">
        <f ca="1">SUMIF('Budget Detail &amp; Amendments'!A:Q, 18, 'Budget Detail &amp; Amendments'!O:O)</f>
        <v>771</v>
      </c>
      <c r="F37" s="110">
        <f ca="1">SUMIF('Budget Detail &amp; Amendments'!A:Q, 18, 'Budget Detail &amp; Amendments'!P:P)</f>
        <v>806</v>
      </c>
      <c r="H37" s="109">
        <f ca="1">SUMIF('Budget Detail &amp; Amendments'!A:Q, 18, 'Budget Detail &amp; Amendments'!R:R)</f>
        <v>0</v>
      </c>
      <c r="J37" s="109">
        <f ca="1">SUMIF('Budget Detail &amp; Amendments'!A:Q, 18, 'Budget Detail &amp; Amendments'!T:T)</f>
        <v>0</v>
      </c>
    </row>
    <row r="39" spans="1:10" x14ac:dyDescent="0.25">
      <c r="A39" s="108" t="s">
        <v>182</v>
      </c>
      <c r="B39" s="1" t="str">
        <f>Narrative!H596</f>
        <v>CNC Machining Lathes</v>
      </c>
      <c r="D39" s="109">
        <f ca="1">SUMIF('Budget Detail &amp; Amendments'!A:Q, 19, 'Budget Detail &amp; Amendments'!O:O)</f>
        <v>34000</v>
      </c>
      <c r="F39" s="110">
        <f ca="1">SUMIF('Budget Detail &amp; Amendments'!A:Q, 19, 'Budget Detail &amp; Amendments'!P:P)</f>
        <v>34000</v>
      </c>
      <c r="H39" s="109">
        <f ca="1">SUMIF('Budget Detail &amp; Amendments'!A:Q, 19, 'Budget Detail &amp; Amendments'!R:R)</f>
        <v>0</v>
      </c>
      <c r="J39" s="109">
        <f ca="1">SUMIF('Budget Detail &amp; Amendments'!A:Q, 19, 'Budget Detail &amp; Amendments'!T:T)</f>
        <v>0</v>
      </c>
    </row>
    <row r="41" spans="1:10" x14ac:dyDescent="0.25">
      <c r="A41" s="108" t="s">
        <v>183</v>
      </c>
      <c r="B41" s="1" t="str">
        <f>Narrative!H629</f>
        <v>Indust. Tech. Prog. Rev.</v>
      </c>
      <c r="D41" s="109">
        <f ca="1">SUMIF('Budget Detail &amp; Amendments'!A:Q, 20, 'Budget Detail &amp; Amendments'!O:O)</f>
        <v>30000</v>
      </c>
      <c r="F41" s="110">
        <f ca="1">SUMIF('Budget Detail &amp; Amendments'!A:Q, 20, 'Budget Detail &amp; Amendments'!P:P)</f>
        <v>30000</v>
      </c>
      <c r="H41" s="109">
        <f ca="1">SUMIF('Budget Detail &amp; Amendments'!A:Q, 20, 'Budget Detail &amp; Amendments'!R:R)</f>
        <v>0</v>
      </c>
      <c r="J41" s="109">
        <f ca="1">SUMIF('Budget Detail &amp; Amendments'!A:Q, 20, 'Budget Detail &amp; Amendments'!T:T)</f>
        <v>0</v>
      </c>
    </row>
    <row r="43" spans="1:10" x14ac:dyDescent="0.25">
      <c r="A43" s="108" t="s">
        <v>184</v>
      </c>
      <c r="B43" s="1" t="str">
        <f>Narrative!H662</f>
        <v>(Optional: Project Title)</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0</v>
      </c>
      <c r="J43" s="109">
        <f ca="1">SUMIF('Budget Detail &amp; Amendments'!A:Q, 21, 'Budget Detail &amp; Amendments'!T:T)</f>
        <v>0</v>
      </c>
    </row>
    <row r="45" spans="1:10" x14ac:dyDescent="0.25">
      <c r="A45" s="108" t="s">
        <v>185</v>
      </c>
      <c r="B45" s="1" t="str">
        <f>Narrative!H695</f>
        <v>(Optional: Project Title)</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0</v>
      </c>
      <c r="J45" s="109">
        <f ca="1">SUMIF('Budget Detail &amp; Amendments'!A:Q, 22, 'Budget Detail &amp; Amendments'!T:T)</f>
        <v>0</v>
      </c>
    </row>
    <row r="47" spans="1:10" x14ac:dyDescent="0.25">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25">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25">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25">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25">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25">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25">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25">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25">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25">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25">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25">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25">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14"/>
  <sheetViews>
    <sheetView workbookViewId="0">
      <selection sqref="A1:D1"/>
    </sheetView>
  </sheetViews>
  <sheetFormatPr defaultRowHeight="15" x14ac:dyDescent="0.25"/>
  <cols>
    <col min="2" max="2" width="9.85546875" customWidth="1"/>
  </cols>
  <sheetData>
    <row r="1" spans="1:25" ht="18.75" x14ac:dyDescent="0.3">
      <c r="A1" s="381" t="s">
        <v>43</v>
      </c>
      <c r="B1" s="381"/>
      <c r="C1" s="381"/>
      <c r="D1" s="381"/>
    </row>
    <row r="3" spans="1:25" x14ac:dyDescent="0.25">
      <c r="A3" s="267" t="s">
        <v>105</v>
      </c>
      <c r="B3" s="267"/>
      <c r="C3" s="267"/>
      <c r="D3" s="267"/>
      <c r="E3" s="267"/>
      <c r="F3" s="267"/>
      <c r="G3" s="267"/>
      <c r="H3" s="267"/>
      <c r="I3" s="267"/>
      <c r="J3" s="267"/>
      <c r="K3" s="267"/>
      <c r="L3" s="267"/>
      <c r="M3" s="267"/>
      <c r="N3" s="267"/>
      <c r="O3" s="267"/>
      <c r="P3" s="267"/>
      <c r="Q3" s="267"/>
    </row>
    <row r="5" spans="1:25" x14ac:dyDescent="0.25">
      <c r="A5" s="267" t="s">
        <v>106</v>
      </c>
      <c r="B5" s="267"/>
      <c r="C5" s="267"/>
      <c r="D5" s="267"/>
      <c r="E5" s="267"/>
      <c r="F5" s="267"/>
      <c r="G5" s="267"/>
      <c r="H5" s="267"/>
      <c r="I5" s="267"/>
      <c r="J5" s="267"/>
      <c r="K5" s="267"/>
      <c r="L5" s="267"/>
      <c r="M5" s="267"/>
      <c r="N5" s="267"/>
      <c r="O5" s="267"/>
      <c r="P5" s="267"/>
      <c r="Q5" s="267"/>
      <c r="R5" s="267"/>
    </row>
    <row r="7" spans="1:25" ht="15.75" thickBot="1" x14ac:dyDescent="0.3"/>
    <row r="8" spans="1:25" ht="16.5" thickBot="1" x14ac:dyDescent="0.3">
      <c r="A8" s="376" t="s">
        <v>44</v>
      </c>
      <c r="B8" s="376"/>
      <c r="C8" s="377" t="s">
        <v>254</v>
      </c>
      <c r="D8" s="378"/>
      <c r="E8" s="378"/>
      <c r="F8" s="378"/>
      <c r="G8" s="378"/>
      <c r="H8" s="378"/>
      <c r="I8" s="378"/>
      <c r="J8" s="378"/>
      <c r="K8" s="378"/>
      <c r="L8" s="378"/>
      <c r="M8" s="378"/>
      <c r="N8" s="378"/>
      <c r="O8" s="378"/>
      <c r="P8" s="378"/>
      <c r="Q8" s="378"/>
      <c r="R8" s="378"/>
      <c r="S8" s="378"/>
      <c r="T8" s="378"/>
      <c r="U8" s="378"/>
      <c r="V8" s="378"/>
      <c r="W8" s="378"/>
      <c r="X8" s="378"/>
      <c r="Y8" s="379"/>
    </row>
    <row r="9" spans="1:25" ht="15.75" thickBot="1" x14ac:dyDescent="0.3"/>
    <row r="10" spans="1:25" x14ac:dyDescent="0.25">
      <c r="A10" s="286" t="s">
        <v>45</v>
      </c>
      <c r="B10" s="286"/>
      <c r="C10" s="286"/>
      <c r="D10" s="286"/>
      <c r="E10" s="286"/>
      <c r="F10" s="367" t="s">
        <v>255</v>
      </c>
      <c r="G10" s="368"/>
      <c r="H10" s="368"/>
      <c r="I10" s="368"/>
      <c r="J10" s="368"/>
      <c r="K10" s="368"/>
      <c r="L10" s="368"/>
      <c r="M10" s="368"/>
      <c r="N10" s="368"/>
      <c r="O10" s="368"/>
      <c r="P10" s="368"/>
      <c r="Q10" s="368"/>
      <c r="R10" s="368"/>
      <c r="S10" s="368"/>
      <c r="T10" s="368"/>
      <c r="U10" s="368"/>
      <c r="V10" s="368"/>
      <c r="W10" s="368"/>
      <c r="X10" s="368"/>
      <c r="Y10" s="369"/>
    </row>
    <row r="11" spans="1:25" x14ac:dyDescent="0.25">
      <c r="A11" s="4"/>
      <c r="B11" s="4"/>
      <c r="C11" s="4"/>
      <c r="D11" s="4"/>
      <c r="E11" s="4"/>
      <c r="F11" s="370"/>
      <c r="G11" s="371"/>
      <c r="H11" s="371"/>
      <c r="I11" s="371"/>
      <c r="J11" s="371"/>
      <c r="K11" s="371"/>
      <c r="L11" s="371"/>
      <c r="M11" s="371"/>
      <c r="N11" s="371"/>
      <c r="O11" s="371"/>
      <c r="P11" s="371"/>
      <c r="Q11" s="371"/>
      <c r="R11" s="371"/>
      <c r="S11" s="371"/>
      <c r="T11" s="371"/>
      <c r="U11" s="371"/>
      <c r="V11" s="371"/>
      <c r="W11" s="371"/>
      <c r="X11" s="371"/>
      <c r="Y11" s="372"/>
    </row>
    <row r="12" spans="1:25" ht="15.75" thickBot="1" x14ac:dyDescent="0.3">
      <c r="A12" s="4"/>
      <c r="B12" s="4"/>
      <c r="C12" s="4"/>
      <c r="D12" s="4"/>
      <c r="E12" s="4"/>
      <c r="F12" s="373"/>
      <c r="G12" s="374"/>
      <c r="H12" s="374"/>
      <c r="I12" s="374"/>
      <c r="J12" s="374"/>
      <c r="K12" s="374"/>
      <c r="L12" s="374"/>
      <c r="M12" s="374"/>
      <c r="N12" s="374"/>
      <c r="O12" s="374"/>
      <c r="P12" s="374"/>
      <c r="Q12" s="374"/>
      <c r="R12" s="374"/>
      <c r="S12" s="374"/>
      <c r="T12" s="374"/>
      <c r="U12" s="374"/>
      <c r="V12" s="374"/>
      <c r="W12" s="374"/>
      <c r="X12" s="374"/>
      <c r="Y12" s="375"/>
    </row>
    <row r="13" spans="1:25" ht="15.75" thickBot="1" x14ac:dyDescent="0.3"/>
    <row r="14" spans="1:25" x14ac:dyDescent="0.25">
      <c r="A14" s="286" t="s">
        <v>46</v>
      </c>
      <c r="B14" s="286"/>
      <c r="C14" s="286"/>
      <c r="D14" s="286"/>
      <c r="E14" s="286"/>
      <c r="F14" s="286"/>
      <c r="G14" s="286"/>
      <c r="H14" s="286"/>
      <c r="I14" s="367" t="s">
        <v>256</v>
      </c>
      <c r="J14" s="368"/>
      <c r="K14" s="368"/>
      <c r="L14" s="368"/>
      <c r="M14" s="368"/>
      <c r="N14" s="368"/>
      <c r="O14" s="368"/>
      <c r="P14" s="368"/>
      <c r="Q14" s="368"/>
      <c r="R14" s="368"/>
      <c r="S14" s="368"/>
      <c r="T14" s="368"/>
      <c r="U14" s="368"/>
      <c r="V14" s="368"/>
      <c r="W14" s="368"/>
      <c r="X14" s="368"/>
      <c r="Y14" s="369"/>
    </row>
    <row r="15" spans="1:25" x14ac:dyDescent="0.25">
      <c r="A15" s="4"/>
      <c r="B15" s="4"/>
      <c r="C15" s="4"/>
      <c r="D15" s="4"/>
      <c r="E15" s="4"/>
      <c r="F15" s="4"/>
      <c r="G15" s="4"/>
      <c r="H15" s="4"/>
      <c r="I15" s="370"/>
      <c r="J15" s="371"/>
      <c r="K15" s="371"/>
      <c r="L15" s="371"/>
      <c r="M15" s="371"/>
      <c r="N15" s="371"/>
      <c r="O15" s="371"/>
      <c r="P15" s="371"/>
      <c r="Q15" s="371"/>
      <c r="R15" s="371"/>
      <c r="S15" s="371"/>
      <c r="T15" s="371"/>
      <c r="U15" s="371"/>
      <c r="V15" s="371"/>
      <c r="W15" s="371"/>
      <c r="X15" s="371"/>
      <c r="Y15" s="372"/>
    </row>
    <row r="16" spans="1:25" ht="15.75" thickBot="1" x14ac:dyDescent="0.3">
      <c r="A16" s="4"/>
      <c r="B16" s="4"/>
      <c r="C16" s="4"/>
      <c r="D16" s="4"/>
      <c r="E16" s="4"/>
      <c r="F16" s="4"/>
      <c r="G16" s="4"/>
      <c r="H16" s="4"/>
      <c r="I16" s="373"/>
      <c r="J16" s="374"/>
      <c r="K16" s="374"/>
      <c r="L16" s="374"/>
      <c r="M16" s="374"/>
      <c r="N16" s="374"/>
      <c r="O16" s="374"/>
      <c r="P16" s="374"/>
      <c r="Q16" s="374"/>
      <c r="R16" s="374"/>
      <c r="S16" s="374"/>
      <c r="T16" s="374"/>
      <c r="U16" s="374"/>
      <c r="V16" s="374"/>
      <c r="W16" s="374"/>
      <c r="X16" s="374"/>
      <c r="Y16" s="375"/>
    </row>
    <row r="17" spans="1:25" ht="15.75" thickBot="1" x14ac:dyDescent="0.3"/>
    <row r="18" spans="1:25" ht="15.75" thickBot="1" x14ac:dyDescent="0.3">
      <c r="A18" s="286" t="s">
        <v>47</v>
      </c>
      <c r="B18" s="286"/>
      <c r="C18" s="286"/>
      <c r="D18" s="286"/>
      <c r="E18" s="286"/>
      <c r="F18" s="259" t="s">
        <v>274</v>
      </c>
      <c r="G18" s="260"/>
      <c r="H18" s="260"/>
      <c r="I18" s="260"/>
      <c r="J18" s="260"/>
      <c r="K18" s="260"/>
      <c r="L18" s="260"/>
      <c r="M18" s="260"/>
      <c r="N18" s="260"/>
      <c r="O18" s="260"/>
      <c r="P18" s="260"/>
      <c r="Q18" s="260"/>
      <c r="R18" s="260"/>
      <c r="S18" s="260"/>
      <c r="T18" s="260"/>
      <c r="U18" s="260"/>
      <c r="V18" s="260"/>
      <c r="W18" s="260"/>
      <c r="X18" s="260"/>
      <c r="Y18" s="261"/>
    </row>
    <row r="21" spans="1:25" ht="15.75" thickBot="1" x14ac:dyDescent="0.3"/>
    <row r="22" spans="1:25" ht="16.5" thickBot="1" x14ac:dyDescent="0.3">
      <c r="A22" s="376" t="s">
        <v>44</v>
      </c>
      <c r="B22" s="376"/>
      <c r="C22" s="377" t="s">
        <v>251</v>
      </c>
      <c r="D22" s="378"/>
      <c r="E22" s="378"/>
      <c r="F22" s="378"/>
      <c r="G22" s="378"/>
      <c r="H22" s="378"/>
      <c r="I22" s="378"/>
      <c r="J22" s="378"/>
      <c r="K22" s="378"/>
      <c r="L22" s="378"/>
      <c r="M22" s="378"/>
      <c r="N22" s="378"/>
      <c r="O22" s="378"/>
      <c r="P22" s="378"/>
      <c r="Q22" s="378"/>
      <c r="R22" s="378"/>
      <c r="S22" s="378"/>
      <c r="T22" s="378"/>
      <c r="U22" s="378"/>
      <c r="V22" s="378"/>
      <c r="W22" s="378"/>
      <c r="X22" s="378"/>
      <c r="Y22" s="379"/>
    </row>
    <row r="23" spans="1:25" ht="15.75" thickBot="1" x14ac:dyDescent="0.3"/>
    <row r="24" spans="1:25" x14ac:dyDescent="0.25">
      <c r="A24" s="286" t="s">
        <v>45</v>
      </c>
      <c r="B24" s="286"/>
      <c r="C24" s="286"/>
      <c r="D24" s="286"/>
      <c r="E24" s="286"/>
      <c r="F24" s="367" t="s">
        <v>252</v>
      </c>
      <c r="G24" s="368"/>
      <c r="H24" s="368"/>
      <c r="I24" s="368"/>
      <c r="J24" s="368"/>
      <c r="K24" s="368"/>
      <c r="L24" s="368"/>
      <c r="M24" s="368"/>
      <c r="N24" s="368"/>
      <c r="O24" s="368"/>
      <c r="P24" s="368"/>
      <c r="Q24" s="368"/>
      <c r="R24" s="368"/>
      <c r="S24" s="368"/>
      <c r="T24" s="368"/>
      <c r="U24" s="368"/>
      <c r="V24" s="368"/>
      <c r="W24" s="368"/>
      <c r="X24" s="368"/>
      <c r="Y24" s="369"/>
    </row>
    <row r="25" spans="1:25" x14ac:dyDescent="0.25">
      <c r="A25" s="4"/>
      <c r="B25" s="4"/>
      <c r="C25" s="4"/>
      <c r="D25" s="4"/>
      <c r="E25" s="4"/>
      <c r="F25" s="370"/>
      <c r="G25" s="371"/>
      <c r="H25" s="371"/>
      <c r="I25" s="371"/>
      <c r="J25" s="371"/>
      <c r="K25" s="371"/>
      <c r="L25" s="371"/>
      <c r="M25" s="371"/>
      <c r="N25" s="371"/>
      <c r="O25" s="371"/>
      <c r="P25" s="371"/>
      <c r="Q25" s="371"/>
      <c r="R25" s="371"/>
      <c r="S25" s="371"/>
      <c r="T25" s="371"/>
      <c r="U25" s="371"/>
      <c r="V25" s="371"/>
      <c r="W25" s="371"/>
      <c r="X25" s="371"/>
      <c r="Y25" s="372"/>
    </row>
    <row r="26" spans="1:25" ht="15.75" thickBot="1" x14ac:dyDescent="0.3">
      <c r="A26" s="4"/>
      <c r="B26" s="4"/>
      <c r="C26" s="4"/>
      <c r="D26" s="4"/>
      <c r="E26" s="4"/>
      <c r="F26" s="373"/>
      <c r="G26" s="374"/>
      <c r="H26" s="374"/>
      <c r="I26" s="374"/>
      <c r="J26" s="374"/>
      <c r="K26" s="374"/>
      <c r="L26" s="374"/>
      <c r="M26" s="374"/>
      <c r="N26" s="374"/>
      <c r="O26" s="374"/>
      <c r="P26" s="374"/>
      <c r="Q26" s="374"/>
      <c r="R26" s="374"/>
      <c r="S26" s="374"/>
      <c r="T26" s="374"/>
      <c r="U26" s="374"/>
      <c r="V26" s="374"/>
      <c r="W26" s="374"/>
      <c r="X26" s="374"/>
      <c r="Y26" s="375"/>
    </row>
    <row r="27" spans="1:25" ht="15.75" thickBot="1" x14ac:dyDescent="0.3"/>
    <row r="28" spans="1:25" x14ac:dyDescent="0.25">
      <c r="A28" s="286" t="s">
        <v>46</v>
      </c>
      <c r="B28" s="286"/>
      <c r="C28" s="286"/>
      <c r="D28" s="286"/>
      <c r="E28" s="286"/>
      <c r="F28" s="286"/>
      <c r="G28" s="286"/>
      <c r="H28" s="286"/>
      <c r="I28" s="367" t="s">
        <v>253</v>
      </c>
      <c r="J28" s="368"/>
      <c r="K28" s="368"/>
      <c r="L28" s="368"/>
      <c r="M28" s="368"/>
      <c r="N28" s="368"/>
      <c r="O28" s="368"/>
      <c r="P28" s="368"/>
      <c r="Q28" s="368"/>
      <c r="R28" s="368"/>
      <c r="S28" s="368"/>
      <c r="T28" s="368"/>
      <c r="U28" s="368"/>
      <c r="V28" s="368"/>
      <c r="W28" s="368"/>
      <c r="X28" s="368"/>
      <c r="Y28" s="369"/>
    </row>
    <row r="29" spans="1:25" x14ac:dyDescent="0.25">
      <c r="A29" s="4"/>
      <c r="B29" s="4"/>
      <c r="C29" s="4"/>
      <c r="D29" s="4"/>
      <c r="E29" s="4"/>
      <c r="F29" s="4"/>
      <c r="G29" s="4"/>
      <c r="H29" s="4"/>
      <c r="I29" s="370"/>
      <c r="J29" s="371"/>
      <c r="K29" s="371"/>
      <c r="L29" s="371"/>
      <c r="M29" s="371"/>
      <c r="N29" s="371"/>
      <c r="O29" s="371"/>
      <c r="P29" s="371"/>
      <c r="Q29" s="371"/>
      <c r="R29" s="371"/>
      <c r="S29" s="371"/>
      <c r="T29" s="371"/>
      <c r="U29" s="371"/>
      <c r="V29" s="371"/>
      <c r="W29" s="371"/>
      <c r="X29" s="371"/>
      <c r="Y29" s="372"/>
    </row>
    <row r="30" spans="1:25" ht="15.75" thickBot="1" x14ac:dyDescent="0.3">
      <c r="A30" s="4"/>
      <c r="B30" s="4"/>
      <c r="C30" s="4"/>
      <c r="D30" s="4"/>
      <c r="E30" s="4"/>
      <c r="F30" s="4"/>
      <c r="G30" s="4"/>
      <c r="H30" s="4"/>
      <c r="I30" s="373"/>
      <c r="J30" s="374"/>
      <c r="K30" s="374"/>
      <c r="L30" s="374"/>
      <c r="M30" s="374"/>
      <c r="N30" s="374"/>
      <c r="O30" s="374"/>
      <c r="P30" s="374"/>
      <c r="Q30" s="374"/>
      <c r="R30" s="374"/>
      <c r="S30" s="374"/>
      <c r="T30" s="374"/>
      <c r="U30" s="374"/>
      <c r="V30" s="374"/>
      <c r="W30" s="374"/>
      <c r="X30" s="374"/>
      <c r="Y30" s="375"/>
    </row>
    <row r="31" spans="1:25" ht="15.75" thickBot="1" x14ac:dyDescent="0.3"/>
    <row r="32" spans="1:25" ht="15.75" thickBot="1" x14ac:dyDescent="0.3">
      <c r="A32" s="286" t="s">
        <v>47</v>
      </c>
      <c r="B32" s="286"/>
      <c r="C32" s="286"/>
      <c r="D32" s="286"/>
      <c r="E32" s="286"/>
      <c r="F32" s="259" t="s">
        <v>64</v>
      </c>
      <c r="G32" s="260"/>
      <c r="H32" s="260"/>
      <c r="I32" s="260"/>
      <c r="J32" s="260"/>
      <c r="K32" s="260"/>
      <c r="L32" s="260"/>
      <c r="M32" s="260"/>
      <c r="N32" s="260"/>
      <c r="O32" s="260"/>
      <c r="P32" s="260"/>
      <c r="Q32" s="260"/>
      <c r="R32" s="260"/>
      <c r="S32" s="260"/>
      <c r="T32" s="260"/>
      <c r="U32" s="260"/>
      <c r="V32" s="260"/>
      <c r="W32" s="260"/>
      <c r="X32" s="260"/>
      <c r="Y32" s="261"/>
    </row>
    <row r="35" spans="1:25" ht="15.75" thickBot="1" x14ac:dyDescent="0.3"/>
    <row r="36" spans="1:25" ht="16.5" thickBot="1" x14ac:dyDescent="0.3">
      <c r="A36" s="376" t="s">
        <v>44</v>
      </c>
      <c r="B36" s="376"/>
      <c r="C36" s="377" t="s">
        <v>257</v>
      </c>
      <c r="D36" s="378"/>
      <c r="E36" s="378"/>
      <c r="F36" s="378"/>
      <c r="G36" s="378"/>
      <c r="H36" s="378"/>
      <c r="I36" s="378"/>
      <c r="J36" s="378"/>
      <c r="K36" s="378"/>
      <c r="L36" s="378"/>
      <c r="M36" s="378"/>
      <c r="N36" s="378"/>
      <c r="O36" s="378"/>
      <c r="P36" s="378"/>
      <c r="Q36" s="378"/>
      <c r="R36" s="378"/>
      <c r="S36" s="378"/>
      <c r="T36" s="378"/>
      <c r="U36" s="378"/>
      <c r="V36" s="378"/>
      <c r="W36" s="378"/>
      <c r="X36" s="378"/>
      <c r="Y36" s="379"/>
    </row>
    <row r="37" spans="1:25" ht="15.75" thickBot="1" x14ac:dyDescent="0.3"/>
    <row r="38" spans="1:25" x14ac:dyDescent="0.25">
      <c r="A38" s="286" t="s">
        <v>45</v>
      </c>
      <c r="B38" s="286"/>
      <c r="C38" s="286"/>
      <c r="D38" s="286"/>
      <c r="E38" s="286"/>
      <c r="F38" s="367" t="s">
        <v>275</v>
      </c>
      <c r="G38" s="368"/>
      <c r="H38" s="368"/>
      <c r="I38" s="368"/>
      <c r="J38" s="368"/>
      <c r="K38" s="368"/>
      <c r="L38" s="368"/>
      <c r="M38" s="368"/>
      <c r="N38" s="368"/>
      <c r="O38" s="368"/>
      <c r="P38" s="368"/>
      <c r="Q38" s="368"/>
      <c r="R38" s="368"/>
      <c r="S38" s="368"/>
      <c r="T38" s="368"/>
      <c r="U38" s="368"/>
      <c r="V38" s="368"/>
      <c r="W38" s="368"/>
      <c r="X38" s="368"/>
      <c r="Y38" s="369"/>
    </row>
    <row r="39" spans="1:25" x14ac:dyDescent="0.25">
      <c r="A39" s="4"/>
      <c r="B39" s="4"/>
      <c r="C39" s="4"/>
      <c r="D39" s="4"/>
      <c r="E39" s="4"/>
      <c r="F39" s="370"/>
      <c r="G39" s="371"/>
      <c r="H39" s="371"/>
      <c r="I39" s="371"/>
      <c r="J39" s="371"/>
      <c r="K39" s="371"/>
      <c r="L39" s="371"/>
      <c r="M39" s="371"/>
      <c r="N39" s="371"/>
      <c r="O39" s="371"/>
      <c r="P39" s="371"/>
      <c r="Q39" s="371"/>
      <c r="R39" s="371"/>
      <c r="S39" s="371"/>
      <c r="T39" s="371"/>
      <c r="U39" s="371"/>
      <c r="V39" s="371"/>
      <c r="W39" s="371"/>
      <c r="X39" s="371"/>
      <c r="Y39" s="372"/>
    </row>
    <row r="40" spans="1:25" ht="15.75" thickBot="1" x14ac:dyDescent="0.3">
      <c r="A40" s="4"/>
      <c r="B40" s="4"/>
      <c r="C40" s="4"/>
      <c r="D40" s="4"/>
      <c r="E40" s="4"/>
      <c r="F40" s="373"/>
      <c r="G40" s="374"/>
      <c r="H40" s="374"/>
      <c r="I40" s="374"/>
      <c r="J40" s="374"/>
      <c r="K40" s="374"/>
      <c r="L40" s="374"/>
      <c r="M40" s="374"/>
      <c r="N40" s="374"/>
      <c r="O40" s="374"/>
      <c r="P40" s="374"/>
      <c r="Q40" s="374"/>
      <c r="R40" s="374"/>
      <c r="S40" s="374"/>
      <c r="T40" s="374"/>
      <c r="U40" s="374"/>
      <c r="V40" s="374"/>
      <c r="W40" s="374"/>
      <c r="X40" s="374"/>
      <c r="Y40" s="375"/>
    </row>
    <row r="41" spans="1:25" ht="15.75" thickBot="1" x14ac:dyDescent="0.3"/>
    <row r="42" spans="1:25" x14ac:dyDescent="0.25">
      <c r="A42" s="286" t="s">
        <v>46</v>
      </c>
      <c r="B42" s="286"/>
      <c r="C42" s="286"/>
      <c r="D42" s="286"/>
      <c r="E42" s="286"/>
      <c r="F42" s="286"/>
      <c r="G42" s="286"/>
      <c r="H42" s="286"/>
      <c r="I42" s="367" t="s">
        <v>258</v>
      </c>
      <c r="J42" s="368"/>
      <c r="K42" s="368"/>
      <c r="L42" s="368"/>
      <c r="M42" s="368"/>
      <c r="N42" s="368"/>
      <c r="O42" s="368"/>
      <c r="P42" s="368"/>
      <c r="Q42" s="368"/>
      <c r="R42" s="368"/>
      <c r="S42" s="368"/>
      <c r="T42" s="368"/>
      <c r="U42" s="368"/>
      <c r="V42" s="368"/>
      <c r="W42" s="368"/>
      <c r="X42" s="368"/>
      <c r="Y42" s="369"/>
    </row>
    <row r="43" spans="1:25" x14ac:dyDescent="0.25">
      <c r="A43" s="4"/>
      <c r="B43" s="4"/>
      <c r="C43" s="4"/>
      <c r="D43" s="4"/>
      <c r="E43" s="4"/>
      <c r="F43" s="4"/>
      <c r="G43" s="4"/>
      <c r="H43" s="4"/>
      <c r="I43" s="370"/>
      <c r="J43" s="371"/>
      <c r="K43" s="371"/>
      <c r="L43" s="371"/>
      <c r="M43" s="371"/>
      <c r="N43" s="371"/>
      <c r="O43" s="371"/>
      <c r="P43" s="371"/>
      <c r="Q43" s="371"/>
      <c r="R43" s="371"/>
      <c r="S43" s="371"/>
      <c r="T43" s="371"/>
      <c r="U43" s="371"/>
      <c r="V43" s="371"/>
      <c r="W43" s="371"/>
      <c r="X43" s="371"/>
      <c r="Y43" s="372"/>
    </row>
    <row r="44" spans="1:25" ht="15.75" thickBot="1" x14ac:dyDescent="0.3">
      <c r="A44" s="4"/>
      <c r="B44" s="4"/>
      <c r="C44" s="4"/>
      <c r="D44" s="4"/>
      <c r="E44" s="4"/>
      <c r="F44" s="4"/>
      <c r="G44" s="4"/>
      <c r="H44" s="4"/>
      <c r="I44" s="373"/>
      <c r="J44" s="374"/>
      <c r="K44" s="374"/>
      <c r="L44" s="374"/>
      <c r="M44" s="374"/>
      <c r="N44" s="374"/>
      <c r="O44" s="374"/>
      <c r="P44" s="374"/>
      <c r="Q44" s="374"/>
      <c r="R44" s="374"/>
      <c r="S44" s="374"/>
      <c r="T44" s="374"/>
      <c r="U44" s="374"/>
      <c r="V44" s="374"/>
      <c r="W44" s="374"/>
      <c r="X44" s="374"/>
      <c r="Y44" s="375"/>
    </row>
    <row r="45" spans="1:25" ht="15.75" thickBot="1" x14ac:dyDescent="0.3"/>
    <row r="46" spans="1:25" ht="15.75" thickBot="1" x14ac:dyDescent="0.3">
      <c r="A46" s="286" t="s">
        <v>47</v>
      </c>
      <c r="B46" s="286"/>
      <c r="C46" s="286"/>
      <c r="D46" s="286"/>
      <c r="E46" s="286"/>
      <c r="F46" s="259" t="s">
        <v>273</v>
      </c>
      <c r="G46" s="260"/>
      <c r="H46" s="260"/>
      <c r="I46" s="260"/>
      <c r="J46" s="260"/>
      <c r="K46" s="260"/>
      <c r="L46" s="260"/>
      <c r="M46" s="260"/>
      <c r="N46" s="260"/>
      <c r="O46" s="260"/>
      <c r="P46" s="260"/>
      <c r="Q46" s="260"/>
      <c r="R46" s="260"/>
      <c r="S46" s="260"/>
      <c r="T46" s="260"/>
      <c r="U46" s="260"/>
      <c r="V46" s="260"/>
      <c r="W46" s="260"/>
      <c r="X46" s="260"/>
      <c r="Y46" s="261"/>
    </row>
    <row r="49" spans="1:25" ht="15.75" thickBot="1" x14ac:dyDescent="0.3"/>
    <row r="50" spans="1:25" ht="16.5" thickBot="1" x14ac:dyDescent="0.3">
      <c r="A50" s="376" t="s">
        <v>44</v>
      </c>
      <c r="B50" s="376"/>
      <c r="C50" s="377" t="s">
        <v>260</v>
      </c>
      <c r="D50" s="378"/>
      <c r="E50" s="378"/>
      <c r="F50" s="378"/>
      <c r="G50" s="378"/>
      <c r="H50" s="378"/>
      <c r="I50" s="378"/>
      <c r="J50" s="378"/>
      <c r="K50" s="378"/>
      <c r="L50" s="378"/>
      <c r="M50" s="378"/>
      <c r="N50" s="378"/>
      <c r="O50" s="378"/>
      <c r="P50" s="378"/>
      <c r="Q50" s="378"/>
      <c r="R50" s="378"/>
      <c r="S50" s="378"/>
      <c r="T50" s="378"/>
      <c r="U50" s="378"/>
      <c r="V50" s="378"/>
      <c r="W50" s="378"/>
      <c r="X50" s="378"/>
      <c r="Y50" s="379"/>
    </row>
    <row r="51" spans="1:25" ht="15.75" thickBot="1" x14ac:dyDescent="0.3"/>
    <row r="52" spans="1:25" x14ac:dyDescent="0.25">
      <c r="A52" s="286" t="s">
        <v>45</v>
      </c>
      <c r="B52" s="286"/>
      <c r="C52" s="286"/>
      <c r="D52" s="286"/>
      <c r="E52" s="286"/>
      <c r="F52" s="367" t="s">
        <v>261</v>
      </c>
      <c r="G52" s="368"/>
      <c r="H52" s="368"/>
      <c r="I52" s="368"/>
      <c r="J52" s="368"/>
      <c r="K52" s="368"/>
      <c r="L52" s="368"/>
      <c r="M52" s="368"/>
      <c r="N52" s="368"/>
      <c r="O52" s="368"/>
      <c r="P52" s="368"/>
      <c r="Q52" s="368"/>
      <c r="R52" s="368"/>
      <c r="S52" s="368"/>
      <c r="T52" s="368"/>
      <c r="U52" s="368"/>
      <c r="V52" s="368"/>
      <c r="W52" s="368"/>
      <c r="X52" s="368"/>
      <c r="Y52" s="369"/>
    </row>
    <row r="53" spans="1:25" x14ac:dyDescent="0.25">
      <c r="A53" s="4"/>
      <c r="B53" s="4"/>
      <c r="C53" s="4"/>
      <c r="D53" s="4"/>
      <c r="E53" s="4"/>
      <c r="F53" s="370"/>
      <c r="G53" s="371"/>
      <c r="H53" s="371"/>
      <c r="I53" s="371"/>
      <c r="J53" s="371"/>
      <c r="K53" s="371"/>
      <c r="L53" s="371"/>
      <c r="M53" s="371"/>
      <c r="N53" s="371"/>
      <c r="O53" s="371"/>
      <c r="P53" s="371"/>
      <c r="Q53" s="371"/>
      <c r="R53" s="371"/>
      <c r="S53" s="371"/>
      <c r="T53" s="371"/>
      <c r="U53" s="371"/>
      <c r="V53" s="371"/>
      <c r="W53" s="371"/>
      <c r="X53" s="371"/>
      <c r="Y53" s="372"/>
    </row>
    <row r="54" spans="1:25" ht="15.75" thickBot="1" x14ac:dyDescent="0.3">
      <c r="A54" s="4"/>
      <c r="B54" s="4"/>
      <c r="C54" s="4"/>
      <c r="D54" s="4"/>
      <c r="E54" s="4"/>
      <c r="F54" s="373"/>
      <c r="G54" s="374"/>
      <c r="H54" s="374"/>
      <c r="I54" s="374"/>
      <c r="J54" s="374"/>
      <c r="K54" s="374"/>
      <c r="L54" s="374"/>
      <c r="M54" s="374"/>
      <c r="N54" s="374"/>
      <c r="O54" s="374"/>
      <c r="P54" s="374"/>
      <c r="Q54" s="374"/>
      <c r="R54" s="374"/>
      <c r="S54" s="374"/>
      <c r="T54" s="374"/>
      <c r="U54" s="374"/>
      <c r="V54" s="374"/>
      <c r="W54" s="374"/>
      <c r="X54" s="374"/>
      <c r="Y54" s="375"/>
    </row>
    <row r="55" spans="1:25" ht="15.75" thickBot="1" x14ac:dyDescent="0.3"/>
    <row r="56" spans="1:25" x14ac:dyDescent="0.25">
      <c r="A56" s="286" t="s">
        <v>46</v>
      </c>
      <c r="B56" s="286"/>
      <c r="C56" s="286"/>
      <c r="D56" s="286"/>
      <c r="E56" s="286"/>
      <c r="F56" s="286"/>
      <c r="G56" s="286"/>
      <c r="H56" s="286"/>
      <c r="I56" s="367" t="s">
        <v>262</v>
      </c>
      <c r="J56" s="368"/>
      <c r="K56" s="368"/>
      <c r="L56" s="368"/>
      <c r="M56" s="368"/>
      <c r="N56" s="368"/>
      <c r="O56" s="368"/>
      <c r="P56" s="368"/>
      <c r="Q56" s="368"/>
      <c r="R56" s="368"/>
      <c r="S56" s="368"/>
      <c r="T56" s="368"/>
      <c r="U56" s="368"/>
      <c r="V56" s="368"/>
      <c r="W56" s="368"/>
      <c r="X56" s="368"/>
      <c r="Y56" s="369"/>
    </row>
    <row r="57" spans="1:25" x14ac:dyDescent="0.25">
      <c r="A57" s="4"/>
      <c r="B57" s="4"/>
      <c r="C57" s="4"/>
      <c r="D57" s="4"/>
      <c r="E57" s="4"/>
      <c r="F57" s="4"/>
      <c r="G57" s="4"/>
      <c r="H57" s="4"/>
      <c r="I57" s="370"/>
      <c r="J57" s="371"/>
      <c r="K57" s="371"/>
      <c r="L57" s="371"/>
      <c r="M57" s="371"/>
      <c r="N57" s="371"/>
      <c r="O57" s="371"/>
      <c r="P57" s="371"/>
      <c r="Q57" s="371"/>
      <c r="R57" s="371"/>
      <c r="S57" s="371"/>
      <c r="T57" s="371"/>
      <c r="U57" s="371"/>
      <c r="V57" s="371"/>
      <c r="W57" s="371"/>
      <c r="X57" s="371"/>
      <c r="Y57" s="372"/>
    </row>
    <row r="58" spans="1:25" ht="15.75" thickBot="1" x14ac:dyDescent="0.3">
      <c r="A58" s="4"/>
      <c r="B58" s="4"/>
      <c r="C58" s="4"/>
      <c r="D58" s="4"/>
      <c r="E58" s="4"/>
      <c r="F58" s="4"/>
      <c r="G58" s="4"/>
      <c r="H58" s="4"/>
      <c r="I58" s="373"/>
      <c r="J58" s="374"/>
      <c r="K58" s="374"/>
      <c r="L58" s="374"/>
      <c r="M58" s="374"/>
      <c r="N58" s="374"/>
      <c r="O58" s="374"/>
      <c r="P58" s="374"/>
      <c r="Q58" s="374"/>
      <c r="R58" s="374"/>
      <c r="S58" s="374"/>
      <c r="T58" s="374"/>
      <c r="U58" s="374"/>
      <c r="V58" s="374"/>
      <c r="W58" s="374"/>
      <c r="X58" s="374"/>
      <c r="Y58" s="375"/>
    </row>
    <row r="59" spans="1:25" ht="15.75" thickBot="1" x14ac:dyDescent="0.3"/>
    <row r="60" spans="1:25" ht="15.75" thickBot="1" x14ac:dyDescent="0.3">
      <c r="A60" s="286" t="s">
        <v>47</v>
      </c>
      <c r="B60" s="286"/>
      <c r="C60" s="286"/>
      <c r="D60" s="286"/>
      <c r="E60" s="286"/>
      <c r="F60" s="259" t="s">
        <v>63</v>
      </c>
      <c r="G60" s="260"/>
      <c r="H60" s="260"/>
      <c r="I60" s="260"/>
      <c r="J60" s="260"/>
      <c r="K60" s="260"/>
      <c r="L60" s="260"/>
      <c r="M60" s="260"/>
      <c r="N60" s="260"/>
      <c r="O60" s="260"/>
      <c r="P60" s="260"/>
      <c r="Q60" s="260"/>
      <c r="R60" s="260"/>
      <c r="S60" s="260"/>
      <c r="T60" s="260"/>
      <c r="U60" s="260"/>
      <c r="V60" s="260"/>
      <c r="W60" s="260"/>
      <c r="X60" s="260"/>
      <c r="Y60" s="261"/>
    </row>
    <row r="63" spans="1:25" ht="15.75" thickBot="1" x14ac:dyDescent="0.3"/>
    <row r="64" spans="1:25" ht="16.5" thickBot="1" x14ac:dyDescent="0.3">
      <c r="A64" s="376" t="s">
        <v>44</v>
      </c>
      <c r="B64" s="376"/>
      <c r="C64" s="377" t="s">
        <v>263</v>
      </c>
      <c r="D64" s="378"/>
      <c r="E64" s="378"/>
      <c r="F64" s="378"/>
      <c r="G64" s="378"/>
      <c r="H64" s="378"/>
      <c r="I64" s="378"/>
      <c r="J64" s="378"/>
      <c r="K64" s="378"/>
      <c r="L64" s="378"/>
      <c r="M64" s="378"/>
      <c r="N64" s="378"/>
      <c r="O64" s="378"/>
      <c r="P64" s="378"/>
      <c r="Q64" s="378"/>
      <c r="R64" s="378"/>
      <c r="S64" s="378"/>
      <c r="T64" s="378"/>
      <c r="U64" s="378"/>
      <c r="V64" s="378"/>
      <c r="W64" s="378"/>
      <c r="X64" s="378"/>
      <c r="Y64" s="379"/>
    </row>
    <row r="65" spans="1:25" ht="15.75" thickBot="1" x14ac:dyDescent="0.3"/>
    <row r="66" spans="1:25" x14ac:dyDescent="0.25">
      <c r="A66" s="286" t="s">
        <v>45</v>
      </c>
      <c r="B66" s="286"/>
      <c r="C66" s="286"/>
      <c r="D66" s="286"/>
      <c r="E66" s="286"/>
      <c r="F66" s="277" t="s">
        <v>264</v>
      </c>
      <c r="G66" s="278"/>
      <c r="H66" s="278"/>
      <c r="I66" s="278"/>
      <c r="J66" s="278"/>
      <c r="K66" s="278"/>
      <c r="L66" s="278"/>
      <c r="M66" s="278"/>
      <c r="N66" s="278"/>
      <c r="O66" s="278"/>
      <c r="P66" s="278"/>
      <c r="Q66" s="278"/>
      <c r="R66" s="278"/>
      <c r="S66" s="278"/>
      <c r="T66" s="278"/>
      <c r="U66" s="278"/>
      <c r="V66" s="278"/>
      <c r="W66" s="278"/>
      <c r="X66" s="278"/>
      <c r="Y66" s="279"/>
    </row>
    <row r="67" spans="1:25" x14ac:dyDescent="0.25">
      <c r="A67" s="4"/>
      <c r="B67" s="4"/>
      <c r="C67" s="4"/>
      <c r="D67" s="4"/>
      <c r="E67" s="4"/>
      <c r="F67" s="280"/>
      <c r="G67" s="281"/>
      <c r="H67" s="281"/>
      <c r="I67" s="281"/>
      <c r="J67" s="281"/>
      <c r="K67" s="281"/>
      <c r="L67" s="281"/>
      <c r="M67" s="281"/>
      <c r="N67" s="281"/>
      <c r="O67" s="281"/>
      <c r="P67" s="281"/>
      <c r="Q67" s="281"/>
      <c r="R67" s="281"/>
      <c r="S67" s="281"/>
      <c r="T67" s="281"/>
      <c r="U67" s="281"/>
      <c r="V67" s="281"/>
      <c r="W67" s="281"/>
      <c r="X67" s="281"/>
      <c r="Y67" s="282"/>
    </row>
    <row r="68" spans="1:25" ht="15.75" thickBot="1" x14ac:dyDescent="0.3">
      <c r="A68" s="4"/>
      <c r="B68" s="4"/>
      <c r="C68" s="4"/>
      <c r="D68" s="4"/>
      <c r="E68" s="4"/>
      <c r="F68" s="283"/>
      <c r="G68" s="284"/>
      <c r="H68" s="284"/>
      <c r="I68" s="284"/>
      <c r="J68" s="284"/>
      <c r="K68" s="284"/>
      <c r="L68" s="284"/>
      <c r="M68" s="284"/>
      <c r="N68" s="284"/>
      <c r="O68" s="284"/>
      <c r="P68" s="284"/>
      <c r="Q68" s="284"/>
      <c r="R68" s="284"/>
      <c r="S68" s="284"/>
      <c r="T68" s="284"/>
      <c r="U68" s="284"/>
      <c r="V68" s="284"/>
      <c r="W68" s="284"/>
      <c r="X68" s="284"/>
      <c r="Y68" s="285"/>
    </row>
    <row r="69" spans="1:25" ht="15.75" thickBot="1" x14ac:dyDescent="0.3"/>
    <row r="70" spans="1:25" x14ac:dyDescent="0.25">
      <c r="A70" s="286" t="s">
        <v>46</v>
      </c>
      <c r="B70" s="286"/>
      <c r="C70" s="286"/>
      <c r="D70" s="286"/>
      <c r="E70" s="286"/>
      <c r="F70" s="286"/>
      <c r="G70" s="286"/>
      <c r="H70" s="286"/>
      <c r="I70" s="367" t="s">
        <v>267</v>
      </c>
      <c r="J70" s="368"/>
      <c r="K70" s="368"/>
      <c r="L70" s="368"/>
      <c r="M70" s="368"/>
      <c r="N70" s="368"/>
      <c r="O70" s="368"/>
      <c r="P70" s="368"/>
      <c r="Q70" s="368"/>
      <c r="R70" s="368"/>
      <c r="S70" s="368"/>
      <c r="T70" s="368"/>
      <c r="U70" s="368"/>
      <c r="V70" s="368"/>
      <c r="W70" s="368"/>
      <c r="X70" s="368"/>
      <c r="Y70" s="369"/>
    </row>
    <row r="71" spans="1:25" x14ac:dyDescent="0.25">
      <c r="A71" s="4"/>
      <c r="B71" s="4"/>
      <c r="C71" s="4"/>
      <c r="D71" s="4"/>
      <c r="E71" s="4"/>
      <c r="F71" s="4"/>
      <c r="G71" s="4"/>
      <c r="H71" s="4"/>
      <c r="I71" s="370"/>
      <c r="J71" s="371"/>
      <c r="K71" s="371"/>
      <c r="L71" s="371"/>
      <c r="M71" s="371"/>
      <c r="N71" s="371"/>
      <c r="O71" s="371"/>
      <c r="P71" s="371"/>
      <c r="Q71" s="371"/>
      <c r="R71" s="371"/>
      <c r="S71" s="371"/>
      <c r="T71" s="371"/>
      <c r="U71" s="371"/>
      <c r="V71" s="371"/>
      <c r="W71" s="371"/>
      <c r="X71" s="371"/>
      <c r="Y71" s="372"/>
    </row>
    <row r="72" spans="1:25" ht="15.75" thickBot="1" x14ac:dyDescent="0.3">
      <c r="A72" s="4"/>
      <c r="B72" s="4"/>
      <c r="C72" s="4"/>
      <c r="D72" s="4"/>
      <c r="E72" s="4"/>
      <c r="F72" s="4"/>
      <c r="G72" s="4"/>
      <c r="H72" s="4"/>
      <c r="I72" s="373"/>
      <c r="J72" s="374"/>
      <c r="K72" s="374"/>
      <c r="L72" s="374"/>
      <c r="M72" s="374"/>
      <c r="N72" s="374"/>
      <c r="O72" s="374"/>
      <c r="P72" s="374"/>
      <c r="Q72" s="374"/>
      <c r="R72" s="374"/>
      <c r="S72" s="374"/>
      <c r="T72" s="374"/>
      <c r="U72" s="374"/>
      <c r="V72" s="374"/>
      <c r="W72" s="374"/>
      <c r="X72" s="374"/>
      <c r="Y72" s="375"/>
    </row>
    <row r="73" spans="1:25" ht="15.75" thickBot="1" x14ac:dyDescent="0.3"/>
    <row r="74" spans="1:25" ht="15.75" thickBot="1" x14ac:dyDescent="0.3">
      <c r="A74" s="286" t="s">
        <v>47</v>
      </c>
      <c r="B74" s="286"/>
      <c r="C74" s="286"/>
      <c r="D74" s="286"/>
      <c r="E74" s="286"/>
      <c r="F74" s="259" t="s">
        <v>64</v>
      </c>
      <c r="G74" s="260"/>
      <c r="H74" s="260"/>
      <c r="I74" s="260"/>
      <c r="J74" s="260"/>
      <c r="K74" s="260"/>
      <c r="L74" s="260"/>
      <c r="M74" s="260"/>
      <c r="N74" s="260"/>
      <c r="O74" s="260"/>
      <c r="P74" s="260"/>
      <c r="Q74" s="260"/>
      <c r="R74" s="260"/>
      <c r="S74" s="260"/>
      <c r="T74" s="260"/>
      <c r="U74" s="260"/>
      <c r="V74" s="260"/>
      <c r="W74" s="260"/>
      <c r="X74" s="260"/>
      <c r="Y74" s="261"/>
    </row>
    <row r="77" spans="1:25" ht="15.75" thickBot="1" x14ac:dyDescent="0.3"/>
    <row r="78" spans="1:25" ht="16.5" thickBot="1" x14ac:dyDescent="0.3">
      <c r="A78" s="376" t="s">
        <v>44</v>
      </c>
      <c r="B78" s="376"/>
      <c r="C78" s="377" t="s">
        <v>265</v>
      </c>
      <c r="D78" s="378"/>
      <c r="E78" s="378"/>
      <c r="F78" s="378"/>
      <c r="G78" s="378"/>
      <c r="H78" s="378"/>
      <c r="I78" s="378"/>
      <c r="J78" s="378"/>
      <c r="K78" s="378"/>
      <c r="L78" s="378"/>
      <c r="M78" s="378"/>
      <c r="N78" s="378"/>
      <c r="O78" s="378"/>
      <c r="P78" s="378"/>
      <c r="Q78" s="378"/>
      <c r="R78" s="378"/>
      <c r="S78" s="378"/>
      <c r="T78" s="378"/>
      <c r="U78" s="378"/>
      <c r="V78" s="378"/>
      <c r="W78" s="378"/>
      <c r="X78" s="378"/>
      <c r="Y78" s="379"/>
    </row>
    <row r="79" spans="1:25" ht="15.75" thickBot="1" x14ac:dyDescent="0.3"/>
    <row r="80" spans="1:25" x14ac:dyDescent="0.25">
      <c r="A80" s="286" t="s">
        <v>45</v>
      </c>
      <c r="B80" s="286"/>
      <c r="C80" s="286"/>
      <c r="D80" s="286"/>
      <c r="E80" s="286"/>
      <c r="F80" s="367" t="s">
        <v>266</v>
      </c>
      <c r="G80" s="368"/>
      <c r="H80" s="368"/>
      <c r="I80" s="368"/>
      <c r="J80" s="368"/>
      <c r="K80" s="368"/>
      <c r="L80" s="368"/>
      <c r="M80" s="368"/>
      <c r="N80" s="368"/>
      <c r="O80" s="368"/>
      <c r="P80" s="368"/>
      <c r="Q80" s="368"/>
      <c r="R80" s="368"/>
      <c r="S80" s="368"/>
      <c r="T80" s="368"/>
      <c r="U80" s="368"/>
      <c r="V80" s="368"/>
      <c r="W80" s="368"/>
      <c r="X80" s="368"/>
      <c r="Y80" s="369"/>
    </row>
    <row r="81" spans="1:25" x14ac:dyDescent="0.25">
      <c r="A81" s="4"/>
      <c r="B81" s="4"/>
      <c r="C81" s="4"/>
      <c r="D81" s="4"/>
      <c r="E81" s="4"/>
      <c r="F81" s="370"/>
      <c r="G81" s="371"/>
      <c r="H81" s="371"/>
      <c r="I81" s="371"/>
      <c r="J81" s="371"/>
      <c r="K81" s="371"/>
      <c r="L81" s="371"/>
      <c r="M81" s="371"/>
      <c r="N81" s="371"/>
      <c r="O81" s="371"/>
      <c r="P81" s="371"/>
      <c r="Q81" s="371"/>
      <c r="R81" s="371"/>
      <c r="S81" s="371"/>
      <c r="T81" s="371"/>
      <c r="U81" s="371"/>
      <c r="V81" s="371"/>
      <c r="W81" s="371"/>
      <c r="X81" s="371"/>
      <c r="Y81" s="372"/>
    </row>
    <row r="82" spans="1:25" ht="15.75" thickBot="1" x14ac:dyDescent="0.3">
      <c r="A82" s="4"/>
      <c r="B82" s="4"/>
      <c r="C82" s="4"/>
      <c r="D82" s="4"/>
      <c r="E82" s="4"/>
      <c r="F82" s="373"/>
      <c r="G82" s="374"/>
      <c r="H82" s="374"/>
      <c r="I82" s="374"/>
      <c r="J82" s="374"/>
      <c r="K82" s="374"/>
      <c r="L82" s="374"/>
      <c r="M82" s="374"/>
      <c r="N82" s="374"/>
      <c r="O82" s="374"/>
      <c r="P82" s="374"/>
      <c r="Q82" s="374"/>
      <c r="R82" s="374"/>
      <c r="S82" s="374"/>
      <c r="T82" s="374"/>
      <c r="U82" s="374"/>
      <c r="V82" s="374"/>
      <c r="W82" s="374"/>
      <c r="X82" s="374"/>
      <c r="Y82" s="375"/>
    </row>
    <row r="83" spans="1:25" ht="15.75" thickBot="1" x14ac:dyDescent="0.3"/>
    <row r="84" spans="1:25" x14ac:dyDescent="0.25">
      <c r="A84" s="286" t="s">
        <v>46</v>
      </c>
      <c r="B84" s="286"/>
      <c r="C84" s="286"/>
      <c r="D84" s="286"/>
      <c r="E84" s="286"/>
      <c r="F84" s="286"/>
      <c r="G84" s="286"/>
      <c r="H84" s="286"/>
      <c r="I84" s="367" t="s">
        <v>267</v>
      </c>
      <c r="J84" s="368"/>
      <c r="K84" s="368"/>
      <c r="L84" s="368"/>
      <c r="M84" s="368"/>
      <c r="N84" s="368"/>
      <c r="O84" s="368"/>
      <c r="P84" s="368"/>
      <c r="Q84" s="368"/>
      <c r="R84" s="368"/>
      <c r="S84" s="368"/>
      <c r="T84" s="368"/>
      <c r="U84" s="368"/>
      <c r="V84" s="368"/>
      <c r="W84" s="368"/>
      <c r="X84" s="368"/>
      <c r="Y84" s="369"/>
    </row>
    <row r="85" spans="1:25" x14ac:dyDescent="0.25">
      <c r="A85" s="4"/>
      <c r="B85" s="4"/>
      <c r="C85" s="4"/>
      <c r="D85" s="4"/>
      <c r="E85" s="4"/>
      <c r="F85" s="4"/>
      <c r="G85" s="4"/>
      <c r="H85" s="4"/>
      <c r="I85" s="370"/>
      <c r="J85" s="371"/>
      <c r="K85" s="371"/>
      <c r="L85" s="371"/>
      <c r="M85" s="371"/>
      <c r="N85" s="371"/>
      <c r="O85" s="371"/>
      <c r="P85" s="371"/>
      <c r="Q85" s="371"/>
      <c r="R85" s="371"/>
      <c r="S85" s="371"/>
      <c r="T85" s="371"/>
      <c r="U85" s="371"/>
      <c r="V85" s="371"/>
      <c r="W85" s="371"/>
      <c r="X85" s="371"/>
      <c r="Y85" s="372"/>
    </row>
    <row r="86" spans="1:25" ht="15.75" thickBot="1" x14ac:dyDescent="0.3">
      <c r="A86" s="4"/>
      <c r="B86" s="4"/>
      <c r="C86" s="4"/>
      <c r="D86" s="4"/>
      <c r="E86" s="4"/>
      <c r="F86" s="4"/>
      <c r="G86" s="4"/>
      <c r="H86" s="4"/>
      <c r="I86" s="373"/>
      <c r="J86" s="374"/>
      <c r="K86" s="374"/>
      <c r="L86" s="374"/>
      <c r="M86" s="374"/>
      <c r="N86" s="374"/>
      <c r="O86" s="374"/>
      <c r="P86" s="374"/>
      <c r="Q86" s="374"/>
      <c r="R86" s="374"/>
      <c r="S86" s="374"/>
      <c r="T86" s="374"/>
      <c r="U86" s="374"/>
      <c r="V86" s="374"/>
      <c r="W86" s="374"/>
      <c r="X86" s="374"/>
      <c r="Y86" s="375"/>
    </row>
    <row r="87" spans="1:25" ht="15.75" thickBot="1" x14ac:dyDescent="0.3"/>
    <row r="88" spans="1:25" ht="15.75" thickBot="1" x14ac:dyDescent="0.3">
      <c r="A88" s="286" t="s">
        <v>47</v>
      </c>
      <c r="B88" s="286"/>
      <c r="C88" s="286"/>
      <c r="D88" s="286"/>
      <c r="E88" s="286"/>
      <c r="F88" s="259" t="s">
        <v>64</v>
      </c>
      <c r="G88" s="260"/>
      <c r="H88" s="260"/>
      <c r="I88" s="260"/>
      <c r="J88" s="260"/>
      <c r="K88" s="260"/>
      <c r="L88" s="260"/>
      <c r="M88" s="260"/>
      <c r="N88" s="260"/>
      <c r="O88" s="260"/>
      <c r="P88" s="260"/>
      <c r="Q88" s="260"/>
      <c r="R88" s="260"/>
      <c r="S88" s="260"/>
      <c r="T88" s="260"/>
      <c r="U88" s="260"/>
      <c r="V88" s="260"/>
      <c r="W88" s="260"/>
      <c r="X88" s="260"/>
      <c r="Y88" s="261"/>
    </row>
    <row r="91" spans="1:25" ht="15.75" thickBot="1" x14ac:dyDescent="0.3"/>
    <row r="92" spans="1:25" ht="16.5" thickBot="1" x14ac:dyDescent="0.3">
      <c r="A92" s="376" t="s">
        <v>44</v>
      </c>
      <c r="B92" s="376"/>
      <c r="C92" s="377" t="s">
        <v>269</v>
      </c>
      <c r="D92" s="378"/>
      <c r="E92" s="378"/>
      <c r="F92" s="378"/>
      <c r="G92" s="378"/>
      <c r="H92" s="378"/>
      <c r="I92" s="378"/>
      <c r="J92" s="378"/>
      <c r="K92" s="378"/>
      <c r="L92" s="378"/>
      <c r="M92" s="378"/>
      <c r="N92" s="378"/>
      <c r="O92" s="378"/>
      <c r="P92" s="378"/>
      <c r="Q92" s="378"/>
      <c r="R92" s="378"/>
      <c r="S92" s="378"/>
      <c r="T92" s="378"/>
      <c r="U92" s="378"/>
      <c r="V92" s="378"/>
      <c r="W92" s="378"/>
      <c r="X92" s="378"/>
      <c r="Y92" s="379"/>
    </row>
    <row r="93" spans="1:25" ht="15.75" thickBot="1" x14ac:dyDescent="0.3"/>
    <row r="94" spans="1:25" x14ac:dyDescent="0.25">
      <c r="A94" s="286" t="s">
        <v>45</v>
      </c>
      <c r="B94" s="286"/>
      <c r="C94" s="286"/>
      <c r="D94" s="286"/>
      <c r="E94" s="286"/>
      <c r="F94" s="277" t="s">
        <v>268</v>
      </c>
      <c r="G94" s="278"/>
      <c r="H94" s="278"/>
      <c r="I94" s="278"/>
      <c r="J94" s="278"/>
      <c r="K94" s="278"/>
      <c r="L94" s="278"/>
      <c r="M94" s="278"/>
      <c r="N94" s="278"/>
      <c r="O94" s="278"/>
      <c r="P94" s="278"/>
      <c r="Q94" s="278"/>
      <c r="R94" s="278"/>
      <c r="S94" s="278"/>
      <c r="T94" s="278"/>
      <c r="U94" s="278"/>
      <c r="V94" s="278"/>
      <c r="W94" s="278"/>
      <c r="X94" s="278"/>
      <c r="Y94" s="279"/>
    </row>
    <row r="95" spans="1:25" x14ac:dyDescent="0.25">
      <c r="A95" s="4"/>
      <c r="B95" s="4"/>
      <c r="C95" s="4"/>
      <c r="D95" s="4"/>
      <c r="E95" s="4"/>
      <c r="F95" s="280"/>
      <c r="G95" s="281"/>
      <c r="H95" s="281"/>
      <c r="I95" s="281"/>
      <c r="J95" s="281"/>
      <c r="K95" s="281"/>
      <c r="L95" s="281"/>
      <c r="M95" s="281"/>
      <c r="N95" s="281"/>
      <c r="O95" s="281"/>
      <c r="P95" s="281"/>
      <c r="Q95" s="281"/>
      <c r="R95" s="281"/>
      <c r="S95" s="281"/>
      <c r="T95" s="281"/>
      <c r="U95" s="281"/>
      <c r="V95" s="281"/>
      <c r="W95" s="281"/>
      <c r="X95" s="281"/>
      <c r="Y95" s="282"/>
    </row>
    <row r="96" spans="1:25" ht="15.75" thickBot="1" x14ac:dyDescent="0.3">
      <c r="A96" s="4"/>
      <c r="B96" s="4"/>
      <c r="C96" s="4"/>
      <c r="D96" s="4"/>
      <c r="E96" s="4"/>
      <c r="F96" s="283"/>
      <c r="G96" s="284"/>
      <c r="H96" s="284"/>
      <c r="I96" s="284"/>
      <c r="J96" s="284"/>
      <c r="K96" s="284"/>
      <c r="L96" s="284"/>
      <c r="M96" s="284"/>
      <c r="N96" s="284"/>
      <c r="O96" s="284"/>
      <c r="P96" s="284"/>
      <c r="Q96" s="284"/>
      <c r="R96" s="284"/>
      <c r="S96" s="284"/>
      <c r="T96" s="284"/>
      <c r="U96" s="284"/>
      <c r="V96" s="284"/>
      <c r="W96" s="284"/>
      <c r="X96" s="284"/>
      <c r="Y96" s="285"/>
    </row>
    <row r="97" spans="1:25" ht="15.75" thickBot="1" x14ac:dyDescent="0.3"/>
    <row r="98" spans="1:25" x14ac:dyDescent="0.25">
      <c r="A98" s="286" t="s">
        <v>46</v>
      </c>
      <c r="B98" s="286"/>
      <c r="C98" s="286"/>
      <c r="D98" s="286"/>
      <c r="E98" s="286"/>
      <c r="F98" s="286"/>
      <c r="G98" s="286"/>
      <c r="H98" s="286"/>
      <c r="I98" s="367" t="s">
        <v>267</v>
      </c>
      <c r="J98" s="368"/>
      <c r="K98" s="368"/>
      <c r="L98" s="368"/>
      <c r="M98" s="368"/>
      <c r="N98" s="368"/>
      <c r="O98" s="368"/>
      <c r="P98" s="368"/>
      <c r="Q98" s="368"/>
      <c r="R98" s="368"/>
      <c r="S98" s="368"/>
      <c r="T98" s="368"/>
      <c r="U98" s="368"/>
      <c r="V98" s="368"/>
      <c r="W98" s="368"/>
      <c r="X98" s="368"/>
      <c r="Y98" s="369"/>
    </row>
    <row r="99" spans="1:25" x14ac:dyDescent="0.25">
      <c r="A99" s="4"/>
      <c r="B99" s="4"/>
      <c r="C99" s="4"/>
      <c r="D99" s="4"/>
      <c r="E99" s="4"/>
      <c r="F99" s="4"/>
      <c r="G99" s="4"/>
      <c r="H99" s="4"/>
      <c r="I99" s="370"/>
      <c r="J99" s="371"/>
      <c r="K99" s="371"/>
      <c r="L99" s="371"/>
      <c r="M99" s="371"/>
      <c r="N99" s="371"/>
      <c r="O99" s="371"/>
      <c r="P99" s="371"/>
      <c r="Q99" s="371"/>
      <c r="R99" s="371"/>
      <c r="S99" s="371"/>
      <c r="T99" s="371"/>
      <c r="U99" s="371"/>
      <c r="V99" s="371"/>
      <c r="W99" s="371"/>
      <c r="X99" s="371"/>
      <c r="Y99" s="372"/>
    </row>
    <row r="100" spans="1:25" ht="15.75" thickBot="1" x14ac:dyDescent="0.3">
      <c r="A100" s="4"/>
      <c r="B100" s="4"/>
      <c r="C100" s="4"/>
      <c r="D100" s="4"/>
      <c r="E100" s="4"/>
      <c r="F100" s="4"/>
      <c r="G100" s="4"/>
      <c r="H100" s="4"/>
      <c r="I100" s="373"/>
      <c r="J100" s="374"/>
      <c r="K100" s="374"/>
      <c r="L100" s="374"/>
      <c r="M100" s="374"/>
      <c r="N100" s="374"/>
      <c r="O100" s="374"/>
      <c r="P100" s="374"/>
      <c r="Q100" s="374"/>
      <c r="R100" s="374"/>
      <c r="S100" s="374"/>
      <c r="T100" s="374"/>
      <c r="U100" s="374"/>
      <c r="V100" s="374"/>
      <c r="W100" s="374"/>
      <c r="X100" s="374"/>
      <c r="Y100" s="375"/>
    </row>
    <row r="101" spans="1:25" ht="15.75" thickBot="1" x14ac:dyDescent="0.3"/>
    <row r="102" spans="1:25" ht="15.75" thickBot="1" x14ac:dyDescent="0.3">
      <c r="A102" s="286" t="s">
        <v>47</v>
      </c>
      <c r="B102" s="286"/>
      <c r="C102" s="286"/>
      <c r="D102" s="286"/>
      <c r="E102" s="286"/>
      <c r="F102" s="259" t="s">
        <v>64</v>
      </c>
      <c r="G102" s="260"/>
      <c r="H102" s="260"/>
      <c r="I102" s="260"/>
      <c r="J102" s="260"/>
      <c r="K102" s="260"/>
      <c r="L102" s="260"/>
      <c r="M102" s="260"/>
      <c r="N102" s="260"/>
      <c r="O102" s="260"/>
      <c r="P102" s="260"/>
      <c r="Q102" s="260"/>
      <c r="R102" s="260"/>
      <c r="S102" s="260"/>
      <c r="T102" s="260"/>
      <c r="U102" s="260"/>
      <c r="V102" s="260"/>
      <c r="W102" s="260"/>
      <c r="X102" s="260"/>
      <c r="Y102" s="261"/>
    </row>
    <row r="105" spans="1:25" ht="15.75" thickBot="1" x14ac:dyDescent="0.3"/>
    <row r="106" spans="1:25" ht="16.5" thickBot="1" x14ac:dyDescent="0.3">
      <c r="A106" s="376" t="s">
        <v>44</v>
      </c>
      <c r="B106" s="376"/>
      <c r="C106" s="377" t="s">
        <v>259</v>
      </c>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9"/>
    </row>
    <row r="107" spans="1:25" ht="15.75" thickBot="1" x14ac:dyDescent="0.3"/>
    <row r="108" spans="1:25" x14ac:dyDescent="0.25">
      <c r="A108" s="286" t="s">
        <v>45</v>
      </c>
      <c r="B108" s="286"/>
      <c r="C108" s="286"/>
      <c r="D108" s="286"/>
      <c r="E108" s="286"/>
      <c r="F108" s="367" t="s">
        <v>270</v>
      </c>
      <c r="G108" s="368"/>
      <c r="H108" s="368"/>
      <c r="I108" s="368"/>
      <c r="J108" s="368"/>
      <c r="K108" s="368"/>
      <c r="L108" s="368"/>
      <c r="M108" s="368"/>
      <c r="N108" s="368"/>
      <c r="O108" s="368"/>
      <c r="P108" s="368"/>
      <c r="Q108" s="368"/>
      <c r="R108" s="368"/>
      <c r="S108" s="368"/>
      <c r="T108" s="368"/>
      <c r="U108" s="368"/>
      <c r="V108" s="368"/>
      <c r="W108" s="368"/>
      <c r="X108" s="368"/>
      <c r="Y108" s="369"/>
    </row>
    <row r="109" spans="1:25" x14ac:dyDescent="0.25">
      <c r="A109" s="4"/>
      <c r="B109" s="4"/>
      <c r="C109" s="4"/>
      <c r="D109" s="4"/>
      <c r="E109" s="4"/>
      <c r="F109" s="370"/>
      <c r="G109" s="371"/>
      <c r="H109" s="371"/>
      <c r="I109" s="371"/>
      <c r="J109" s="371"/>
      <c r="K109" s="371"/>
      <c r="L109" s="371"/>
      <c r="M109" s="371"/>
      <c r="N109" s="371"/>
      <c r="O109" s="371"/>
      <c r="P109" s="371"/>
      <c r="Q109" s="371"/>
      <c r="R109" s="371"/>
      <c r="S109" s="371"/>
      <c r="T109" s="371"/>
      <c r="U109" s="371"/>
      <c r="V109" s="371"/>
      <c r="W109" s="371"/>
      <c r="X109" s="371"/>
      <c r="Y109" s="372"/>
    </row>
    <row r="110" spans="1:25" ht="15.75" thickBot="1" x14ac:dyDescent="0.3">
      <c r="A110" s="4"/>
      <c r="B110" s="4"/>
      <c r="C110" s="4"/>
      <c r="D110" s="4"/>
      <c r="E110" s="4"/>
      <c r="F110" s="373"/>
      <c r="G110" s="374"/>
      <c r="H110" s="374"/>
      <c r="I110" s="374"/>
      <c r="J110" s="374"/>
      <c r="K110" s="374"/>
      <c r="L110" s="374"/>
      <c r="M110" s="374"/>
      <c r="N110" s="374"/>
      <c r="O110" s="374"/>
      <c r="P110" s="374"/>
      <c r="Q110" s="374"/>
      <c r="R110" s="374"/>
      <c r="S110" s="374"/>
      <c r="T110" s="374"/>
      <c r="U110" s="374"/>
      <c r="V110" s="374"/>
      <c r="W110" s="374"/>
      <c r="X110" s="374"/>
      <c r="Y110" s="375"/>
    </row>
    <row r="111" spans="1:25" ht="15.75" thickBot="1" x14ac:dyDescent="0.3"/>
    <row r="112" spans="1:25" x14ac:dyDescent="0.25">
      <c r="A112" s="286" t="s">
        <v>46</v>
      </c>
      <c r="B112" s="286"/>
      <c r="C112" s="286"/>
      <c r="D112" s="286"/>
      <c r="E112" s="286"/>
      <c r="F112" s="286"/>
      <c r="G112" s="286"/>
      <c r="H112" s="286"/>
      <c r="I112" s="367" t="s">
        <v>267</v>
      </c>
      <c r="J112" s="368"/>
      <c r="K112" s="368"/>
      <c r="L112" s="368"/>
      <c r="M112" s="368"/>
      <c r="N112" s="368"/>
      <c r="O112" s="368"/>
      <c r="P112" s="368"/>
      <c r="Q112" s="368"/>
      <c r="R112" s="368"/>
      <c r="S112" s="368"/>
      <c r="T112" s="368"/>
      <c r="U112" s="368"/>
      <c r="V112" s="368"/>
      <c r="W112" s="368"/>
      <c r="X112" s="368"/>
      <c r="Y112" s="369"/>
    </row>
    <row r="113" spans="1:25" x14ac:dyDescent="0.25">
      <c r="A113" s="4"/>
      <c r="B113" s="4"/>
      <c r="C113" s="4"/>
      <c r="D113" s="4"/>
      <c r="E113" s="4"/>
      <c r="F113" s="4"/>
      <c r="G113" s="4"/>
      <c r="H113" s="4"/>
      <c r="I113" s="370"/>
      <c r="J113" s="371"/>
      <c r="K113" s="371"/>
      <c r="L113" s="371"/>
      <c r="M113" s="371"/>
      <c r="N113" s="371"/>
      <c r="O113" s="371"/>
      <c r="P113" s="371"/>
      <c r="Q113" s="371"/>
      <c r="R113" s="371"/>
      <c r="S113" s="371"/>
      <c r="T113" s="371"/>
      <c r="U113" s="371"/>
      <c r="V113" s="371"/>
      <c r="W113" s="371"/>
      <c r="X113" s="371"/>
      <c r="Y113" s="372"/>
    </row>
    <row r="114" spans="1:25" ht="15.75" thickBot="1" x14ac:dyDescent="0.3">
      <c r="A114" s="4"/>
      <c r="B114" s="4"/>
      <c r="C114" s="4"/>
      <c r="D114" s="4"/>
      <c r="E114" s="4"/>
      <c r="F114" s="4"/>
      <c r="G114" s="4"/>
      <c r="H114" s="4"/>
      <c r="I114" s="373"/>
      <c r="J114" s="374"/>
      <c r="K114" s="374"/>
      <c r="L114" s="374"/>
      <c r="M114" s="374"/>
      <c r="N114" s="374"/>
      <c r="O114" s="374"/>
      <c r="P114" s="374"/>
      <c r="Q114" s="374"/>
      <c r="R114" s="374"/>
      <c r="S114" s="374"/>
      <c r="T114" s="374"/>
      <c r="U114" s="374"/>
      <c r="V114" s="374"/>
      <c r="W114" s="374"/>
      <c r="X114" s="374"/>
      <c r="Y114" s="375"/>
    </row>
    <row r="115" spans="1:25" ht="15.75" thickBot="1" x14ac:dyDescent="0.3"/>
    <row r="116" spans="1:25" ht="15.75" thickBot="1" x14ac:dyDescent="0.3">
      <c r="A116" s="286" t="s">
        <v>47</v>
      </c>
      <c r="B116" s="286"/>
      <c r="C116" s="286"/>
      <c r="D116" s="286"/>
      <c r="E116" s="380"/>
      <c r="F116" s="259" t="s">
        <v>64</v>
      </c>
      <c r="G116" s="260"/>
      <c r="H116" s="260"/>
      <c r="I116" s="260"/>
      <c r="J116" s="260"/>
      <c r="K116" s="260"/>
      <c r="L116" s="260"/>
      <c r="M116" s="260"/>
      <c r="N116" s="260"/>
      <c r="O116" s="260"/>
      <c r="P116" s="260"/>
      <c r="Q116" s="260"/>
      <c r="R116" s="260"/>
      <c r="S116" s="260"/>
      <c r="T116" s="260"/>
      <c r="U116" s="260"/>
      <c r="V116" s="260"/>
      <c r="W116" s="260"/>
      <c r="X116" s="260"/>
      <c r="Y116" s="261"/>
    </row>
    <row r="119" spans="1:25" ht="15.75" thickBot="1" x14ac:dyDescent="0.3"/>
    <row r="120" spans="1:25" ht="16.5" thickBot="1" x14ac:dyDescent="0.3">
      <c r="A120" s="376" t="s">
        <v>44</v>
      </c>
      <c r="B120" s="376"/>
      <c r="C120" s="377" t="s">
        <v>271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9"/>
    </row>
    <row r="121" spans="1:25" ht="15.75" thickBot="1" x14ac:dyDescent="0.3"/>
    <row r="122" spans="1:25" x14ac:dyDescent="0.25">
      <c r="A122" s="286" t="s">
        <v>45</v>
      </c>
      <c r="B122" s="286"/>
      <c r="C122" s="286"/>
      <c r="D122" s="286"/>
      <c r="E122" s="286"/>
      <c r="F122" s="277" t="s">
        <v>272</v>
      </c>
      <c r="G122" s="278"/>
      <c r="H122" s="278"/>
      <c r="I122" s="278"/>
      <c r="J122" s="278"/>
      <c r="K122" s="278"/>
      <c r="L122" s="278"/>
      <c r="M122" s="278"/>
      <c r="N122" s="278"/>
      <c r="O122" s="278"/>
      <c r="P122" s="278"/>
      <c r="Q122" s="278"/>
      <c r="R122" s="278"/>
      <c r="S122" s="278"/>
      <c r="T122" s="278"/>
      <c r="U122" s="278"/>
      <c r="V122" s="278"/>
      <c r="W122" s="278"/>
      <c r="X122" s="278"/>
      <c r="Y122" s="279"/>
    </row>
    <row r="123" spans="1:25" x14ac:dyDescent="0.25">
      <c r="A123" s="4"/>
      <c r="B123" s="4"/>
      <c r="C123" s="4"/>
      <c r="D123" s="4"/>
      <c r="E123" s="4"/>
      <c r="F123" s="280"/>
      <c r="G123" s="281"/>
      <c r="H123" s="281"/>
      <c r="I123" s="281"/>
      <c r="J123" s="281"/>
      <c r="K123" s="281"/>
      <c r="L123" s="281"/>
      <c r="M123" s="281"/>
      <c r="N123" s="281"/>
      <c r="O123" s="281"/>
      <c r="P123" s="281"/>
      <c r="Q123" s="281"/>
      <c r="R123" s="281"/>
      <c r="S123" s="281"/>
      <c r="T123" s="281"/>
      <c r="U123" s="281"/>
      <c r="V123" s="281"/>
      <c r="W123" s="281"/>
      <c r="X123" s="281"/>
      <c r="Y123" s="282"/>
    </row>
    <row r="124" spans="1:25" ht="15.75" thickBot="1" x14ac:dyDescent="0.3">
      <c r="A124" s="4"/>
      <c r="B124" s="4"/>
      <c r="C124" s="4"/>
      <c r="D124" s="4"/>
      <c r="E124" s="4"/>
      <c r="F124" s="283"/>
      <c r="G124" s="284"/>
      <c r="H124" s="284"/>
      <c r="I124" s="284"/>
      <c r="J124" s="284"/>
      <c r="K124" s="284"/>
      <c r="L124" s="284"/>
      <c r="M124" s="284"/>
      <c r="N124" s="284"/>
      <c r="O124" s="284"/>
      <c r="P124" s="284"/>
      <c r="Q124" s="284"/>
      <c r="R124" s="284"/>
      <c r="S124" s="284"/>
      <c r="T124" s="284"/>
      <c r="U124" s="284"/>
      <c r="V124" s="284"/>
      <c r="W124" s="284"/>
      <c r="X124" s="284"/>
      <c r="Y124" s="285"/>
    </row>
    <row r="125" spans="1:25" ht="15.75" thickBot="1" x14ac:dyDescent="0.3"/>
    <row r="126" spans="1:25" x14ac:dyDescent="0.25">
      <c r="A126" s="286" t="s">
        <v>46</v>
      </c>
      <c r="B126" s="286"/>
      <c r="C126" s="286"/>
      <c r="D126" s="286"/>
      <c r="E126" s="286"/>
      <c r="F126" s="286"/>
      <c r="G126" s="286"/>
      <c r="H126" s="286"/>
      <c r="I126" s="367" t="s">
        <v>267</v>
      </c>
      <c r="J126" s="368"/>
      <c r="K126" s="368"/>
      <c r="L126" s="368"/>
      <c r="M126" s="368"/>
      <c r="N126" s="368"/>
      <c r="O126" s="368"/>
      <c r="P126" s="368"/>
      <c r="Q126" s="368"/>
      <c r="R126" s="368"/>
      <c r="S126" s="368"/>
      <c r="T126" s="368"/>
      <c r="U126" s="368"/>
      <c r="V126" s="368"/>
      <c r="W126" s="368"/>
      <c r="X126" s="368"/>
      <c r="Y126" s="369"/>
    </row>
    <row r="127" spans="1:25" x14ac:dyDescent="0.25">
      <c r="A127" s="4"/>
      <c r="B127" s="4"/>
      <c r="C127" s="4"/>
      <c r="D127" s="4"/>
      <c r="E127" s="4"/>
      <c r="F127" s="4"/>
      <c r="G127" s="4"/>
      <c r="H127" s="4"/>
      <c r="I127" s="370"/>
      <c r="J127" s="371"/>
      <c r="K127" s="371"/>
      <c r="L127" s="371"/>
      <c r="M127" s="371"/>
      <c r="N127" s="371"/>
      <c r="O127" s="371"/>
      <c r="P127" s="371"/>
      <c r="Q127" s="371"/>
      <c r="R127" s="371"/>
      <c r="S127" s="371"/>
      <c r="T127" s="371"/>
      <c r="U127" s="371"/>
      <c r="V127" s="371"/>
      <c r="W127" s="371"/>
      <c r="X127" s="371"/>
      <c r="Y127" s="372"/>
    </row>
    <row r="128" spans="1:25" ht="15.75" thickBot="1" x14ac:dyDescent="0.3">
      <c r="A128" s="4"/>
      <c r="B128" s="4"/>
      <c r="C128" s="4"/>
      <c r="D128" s="4"/>
      <c r="E128" s="4"/>
      <c r="F128" s="4"/>
      <c r="G128" s="4"/>
      <c r="H128" s="4"/>
      <c r="I128" s="373"/>
      <c r="J128" s="374"/>
      <c r="K128" s="374"/>
      <c r="L128" s="374"/>
      <c r="M128" s="374"/>
      <c r="N128" s="374"/>
      <c r="O128" s="374"/>
      <c r="P128" s="374"/>
      <c r="Q128" s="374"/>
      <c r="R128" s="374"/>
      <c r="S128" s="374"/>
      <c r="T128" s="374"/>
      <c r="U128" s="374"/>
      <c r="V128" s="374"/>
      <c r="W128" s="374"/>
      <c r="X128" s="374"/>
      <c r="Y128" s="375"/>
    </row>
    <row r="129" spans="1:25" ht="15.75" thickBot="1" x14ac:dyDescent="0.3"/>
    <row r="130" spans="1:25" ht="15.75" thickBot="1" x14ac:dyDescent="0.3">
      <c r="A130" s="286" t="s">
        <v>47</v>
      </c>
      <c r="B130" s="286"/>
      <c r="C130" s="286"/>
      <c r="D130" s="286"/>
      <c r="E130" s="286"/>
      <c r="F130" s="259" t="s">
        <v>64</v>
      </c>
      <c r="G130" s="260"/>
      <c r="H130" s="260"/>
      <c r="I130" s="260"/>
      <c r="J130" s="260"/>
      <c r="K130" s="260"/>
      <c r="L130" s="260"/>
      <c r="M130" s="260"/>
      <c r="N130" s="260"/>
      <c r="O130" s="260"/>
      <c r="P130" s="260"/>
      <c r="Q130" s="260"/>
      <c r="R130" s="260"/>
      <c r="S130" s="260"/>
      <c r="T130" s="260"/>
      <c r="U130" s="260"/>
      <c r="V130" s="260"/>
      <c r="W130" s="260"/>
      <c r="X130" s="260"/>
      <c r="Y130" s="261"/>
    </row>
    <row r="131" spans="1:25" x14ac:dyDescent="0.25">
      <c r="A131" s="4"/>
      <c r="B131" s="4"/>
      <c r="C131" s="4"/>
      <c r="D131" s="4"/>
      <c r="E131" s="4"/>
      <c r="F131" s="18"/>
      <c r="G131" s="18"/>
      <c r="H131" s="18"/>
      <c r="I131" s="18"/>
      <c r="J131" s="18"/>
      <c r="K131" s="18"/>
      <c r="L131" s="18"/>
      <c r="M131" s="18"/>
      <c r="N131" s="18"/>
      <c r="O131" s="18"/>
      <c r="P131" s="18"/>
      <c r="Q131" s="18"/>
      <c r="R131" s="18"/>
      <c r="S131" s="18"/>
      <c r="T131" s="18"/>
      <c r="U131" s="18"/>
      <c r="V131" s="18"/>
      <c r="W131" s="18"/>
      <c r="X131" s="18"/>
      <c r="Y131" s="18"/>
    </row>
    <row r="132" spans="1:25" x14ac:dyDescent="0.25">
      <c r="A132" s="4"/>
      <c r="B132" s="4"/>
      <c r="C132" s="4"/>
      <c r="D132" s="4"/>
      <c r="E132" s="4"/>
      <c r="F132" s="18"/>
      <c r="G132" s="18"/>
      <c r="H132" s="18"/>
      <c r="I132" s="18"/>
      <c r="J132" s="18"/>
      <c r="K132" s="18"/>
      <c r="L132" s="18"/>
      <c r="M132" s="18"/>
      <c r="N132" s="18"/>
      <c r="O132" s="18"/>
      <c r="P132" s="18"/>
      <c r="Q132" s="18"/>
      <c r="R132" s="18"/>
      <c r="S132" s="18"/>
      <c r="T132" s="18"/>
      <c r="U132" s="18"/>
      <c r="V132" s="18"/>
      <c r="W132" s="18"/>
      <c r="X132" s="18"/>
      <c r="Y132" s="18"/>
    </row>
    <row r="133" spans="1:25" ht="15.75" thickBot="1" x14ac:dyDescent="0.3"/>
    <row r="134" spans="1:25" ht="16.5" thickBot="1" x14ac:dyDescent="0.3">
      <c r="A134" s="376" t="s">
        <v>44</v>
      </c>
      <c r="B134" s="376"/>
      <c r="C134" s="377"/>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9"/>
    </row>
    <row r="135" spans="1:25" ht="15.75" thickBot="1" x14ac:dyDescent="0.3"/>
    <row r="136" spans="1:25" x14ac:dyDescent="0.25">
      <c r="A136" s="286" t="s">
        <v>45</v>
      </c>
      <c r="B136" s="286"/>
      <c r="C136" s="286"/>
      <c r="D136" s="286"/>
      <c r="E136" s="286"/>
      <c r="F136" s="367"/>
      <c r="G136" s="368"/>
      <c r="H136" s="368"/>
      <c r="I136" s="368"/>
      <c r="J136" s="368"/>
      <c r="K136" s="368"/>
      <c r="L136" s="368"/>
      <c r="M136" s="368"/>
      <c r="N136" s="368"/>
      <c r="O136" s="368"/>
      <c r="P136" s="368"/>
      <c r="Q136" s="368"/>
      <c r="R136" s="368"/>
      <c r="S136" s="368"/>
      <c r="T136" s="368"/>
      <c r="U136" s="368"/>
      <c r="V136" s="368"/>
      <c r="W136" s="368"/>
      <c r="X136" s="368"/>
      <c r="Y136" s="369"/>
    </row>
    <row r="137" spans="1:25" x14ac:dyDescent="0.25">
      <c r="A137" s="4"/>
      <c r="B137" s="4"/>
      <c r="C137" s="4"/>
      <c r="D137" s="4"/>
      <c r="E137" s="4"/>
      <c r="F137" s="370"/>
      <c r="G137" s="371"/>
      <c r="H137" s="371"/>
      <c r="I137" s="371"/>
      <c r="J137" s="371"/>
      <c r="K137" s="371"/>
      <c r="L137" s="371"/>
      <c r="M137" s="371"/>
      <c r="N137" s="371"/>
      <c r="O137" s="371"/>
      <c r="P137" s="371"/>
      <c r="Q137" s="371"/>
      <c r="R137" s="371"/>
      <c r="S137" s="371"/>
      <c r="T137" s="371"/>
      <c r="U137" s="371"/>
      <c r="V137" s="371"/>
      <c r="W137" s="371"/>
      <c r="X137" s="371"/>
      <c r="Y137" s="372"/>
    </row>
    <row r="138" spans="1:25" ht="15.75" thickBot="1" x14ac:dyDescent="0.3">
      <c r="A138" s="4"/>
      <c r="B138" s="4"/>
      <c r="C138" s="4"/>
      <c r="D138" s="4"/>
      <c r="E138" s="4"/>
      <c r="F138" s="373"/>
      <c r="G138" s="374"/>
      <c r="H138" s="374"/>
      <c r="I138" s="374"/>
      <c r="J138" s="374"/>
      <c r="K138" s="374"/>
      <c r="L138" s="374"/>
      <c r="M138" s="374"/>
      <c r="N138" s="374"/>
      <c r="O138" s="374"/>
      <c r="P138" s="374"/>
      <c r="Q138" s="374"/>
      <c r="R138" s="374"/>
      <c r="S138" s="374"/>
      <c r="T138" s="374"/>
      <c r="U138" s="374"/>
      <c r="V138" s="374"/>
      <c r="W138" s="374"/>
      <c r="X138" s="374"/>
      <c r="Y138" s="375"/>
    </row>
    <row r="139" spans="1:25" ht="15.75" thickBot="1" x14ac:dyDescent="0.3"/>
    <row r="140" spans="1:25" x14ac:dyDescent="0.25">
      <c r="A140" s="286" t="s">
        <v>46</v>
      </c>
      <c r="B140" s="286"/>
      <c r="C140" s="286"/>
      <c r="D140" s="286"/>
      <c r="E140" s="286"/>
      <c r="F140" s="286"/>
      <c r="G140" s="286"/>
      <c r="H140" s="286"/>
      <c r="I140" s="367"/>
      <c r="J140" s="368"/>
      <c r="K140" s="368"/>
      <c r="L140" s="368"/>
      <c r="M140" s="368"/>
      <c r="N140" s="368"/>
      <c r="O140" s="368"/>
      <c r="P140" s="368"/>
      <c r="Q140" s="368"/>
      <c r="R140" s="368"/>
      <c r="S140" s="368"/>
      <c r="T140" s="368"/>
      <c r="U140" s="368"/>
      <c r="V140" s="368"/>
      <c r="W140" s="368"/>
      <c r="X140" s="368"/>
      <c r="Y140" s="369"/>
    </row>
    <row r="141" spans="1:25" x14ac:dyDescent="0.25">
      <c r="A141" s="4"/>
      <c r="B141" s="4"/>
      <c r="C141" s="4"/>
      <c r="D141" s="4"/>
      <c r="E141" s="4"/>
      <c r="F141" s="4"/>
      <c r="G141" s="4"/>
      <c r="H141" s="4"/>
      <c r="I141" s="370"/>
      <c r="J141" s="371"/>
      <c r="K141" s="371"/>
      <c r="L141" s="371"/>
      <c r="M141" s="371"/>
      <c r="N141" s="371"/>
      <c r="O141" s="371"/>
      <c r="P141" s="371"/>
      <c r="Q141" s="371"/>
      <c r="R141" s="371"/>
      <c r="S141" s="371"/>
      <c r="T141" s="371"/>
      <c r="U141" s="371"/>
      <c r="V141" s="371"/>
      <c r="W141" s="371"/>
      <c r="X141" s="371"/>
      <c r="Y141" s="372"/>
    </row>
    <row r="142" spans="1:25" ht="15.75" thickBot="1" x14ac:dyDescent="0.3">
      <c r="A142" s="4"/>
      <c r="B142" s="4"/>
      <c r="C142" s="4"/>
      <c r="D142" s="4"/>
      <c r="E142" s="4"/>
      <c r="F142" s="4"/>
      <c r="G142" s="4"/>
      <c r="H142" s="4"/>
      <c r="I142" s="373"/>
      <c r="J142" s="374"/>
      <c r="K142" s="374"/>
      <c r="L142" s="374"/>
      <c r="M142" s="374"/>
      <c r="N142" s="374"/>
      <c r="O142" s="374"/>
      <c r="P142" s="374"/>
      <c r="Q142" s="374"/>
      <c r="R142" s="374"/>
      <c r="S142" s="374"/>
      <c r="T142" s="374"/>
      <c r="U142" s="374"/>
      <c r="V142" s="374"/>
      <c r="W142" s="374"/>
      <c r="X142" s="374"/>
      <c r="Y142" s="375"/>
    </row>
    <row r="143" spans="1:25" ht="15.75" thickBot="1" x14ac:dyDescent="0.3"/>
    <row r="144" spans="1:25" ht="15.75" thickBot="1" x14ac:dyDescent="0.3">
      <c r="A144" s="286" t="s">
        <v>47</v>
      </c>
      <c r="B144" s="286"/>
      <c r="C144" s="286"/>
      <c r="D144" s="286"/>
      <c r="E144" s="286"/>
      <c r="F144" s="259"/>
      <c r="G144" s="260"/>
      <c r="H144" s="260"/>
      <c r="I144" s="260"/>
      <c r="J144" s="260"/>
      <c r="K144" s="260"/>
      <c r="L144" s="260"/>
      <c r="M144" s="260"/>
      <c r="N144" s="260"/>
      <c r="O144" s="260"/>
      <c r="P144" s="260"/>
      <c r="Q144" s="260"/>
      <c r="R144" s="260"/>
      <c r="S144" s="260"/>
      <c r="T144" s="260"/>
      <c r="U144" s="260"/>
      <c r="V144" s="260"/>
      <c r="W144" s="260"/>
      <c r="X144" s="260"/>
      <c r="Y144" s="261"/>
    </row>
    <row r="147" spans="1:25" ht="15.75" thickBot="1" x14ac:dyDescent="0.3"/>
    <row r="148" spans="1:25" ht="16.5" thickBot="1" x14ac:dyDescent="0.3">
      <c r="A148" s="376" t="s">
        <v>44</v>
      </c>
      <c r="B148" s="376"/>
      <c r="C148" s="377"/>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9"/>
    </row>
    <row r="149" spans="1:25" ht="15.75" thickBot="1" x14ac:dyDescent="0.3"/>
    <row r="150" spans="1:25" x14ac:dyDescent="0.25">
      <c r="A150" s="286" t="s">
        <v>45</v>
      </c>
      <c r="B150" s="286"/>
      <c r="C150" s="286"/>
      <c r="D150" s="286"/>
      <c r="E150" s="286"/>
      <c r="F150" s="367"/>
      <c r="G150" s="368"/>
      <c r="H150" s="368"/>
      <c r="I150" s="368"/>
      <c r="J150" s="368"/>
      <c r="K150" s="368"/>
      <c r="L150" s="368"/>
      <c r="M150" s="368"/>
      <c r="N150" s="368"/>
      <c r="O150" s="368"/>
      <c r="P150" s="368"/>
      <c r="Q150" s="368"/>
      <c r="R150" s="368"/>
      <c r="S150" s="368"/>
      <c r="T150" s="368"/>
      <c r="U150" s="368"/>
      <c r="V150" s="368"/>
      <c r="W150" s="368"/>
      <c r="X150" s="368"/>
      <c r="Y150" s="369"/>
    </row>
    <row r="151" spans="1:25" x14ac:dyDescent="0.25">
      <c r="A151" s="4"/>
      <c r="B151" s="4"/>
      <c r="C151" s="4"/>
      <c r="D151" s="4"/>
      <c r="E151" s="4"/>
      <c r="F151" s="370"/>
      <c r="G151" s="371"/>
      <c r="H151" s="371"/>
      <c r="I151" s="371"/>
      <c r="J151" s="371"/>
      <c r="K151" s="371"/>
      <c r="L151" s="371"/>
      <c r="M151" s="371"/>
      <c r="N151" s="371"/>
      <c r="O151" s="371"/>
      <c r="P151" s="371"/>
      <c r="Q151" s="371"/>
      <c r="R151" s="371"/>
      <c r="S151" s="371"/>
      <c r="T151" s="371"/>
      <c r="U151" s="371"/>
      <c r="V151" s="371"/>
      <c r="W151" s="371"/>
      <c r="X151" s="371"/>
      <c r="Y151" s="372"/>
    </row>
    <row r="152" spans="1:25" ht="15.75" thickBot="1" x14ac:dyDescent="0.3">
      <c r="A152" s="4"/>
      <c r="B152" s="4"/>
      <c r="C152" s="4"/>
      <c r="D152" s="4"/>
      <c r="E152" s="4"/>
      <c r="F152" s="373"/>
      <c r="G152" s="374"/>
      <c r="H152" s="374"/>
      <c r="I152" s="374"/>
      <c r="J152" s="374"/>
      <c r="K152" s="374"/>
      <c r="L152" s="374"/>
      <c r="M152" s="374"/>
      <c r="N152" s="374"/>
      <c r="O152" s="374"/>
      <c r="P152" s="374"/>
      <c r="Q152" s="374"/>
      <c r="R152" s="374"/>
      <c r="S152" s="374"/>
      <c r="T152" s="374"/>
      <c r="U152" s="374"/>
      <c r="V152" s="374"/>
      <c r="W152" s="374"/>
      <c r="X152" s="374"/>
      <c r="Y152" s="375"/>
    </row>
    <row r="153" spans="1:25" ht="15.75" thickBot="1" x14ac:dyDescent="0.3"/>
    <row r="154" spans="1:25" x14ac:dyDescent="0.25">
      <c r="A154" s="286" t="s">
        <v>46</v>
      </c>
      <c r="B154" s="286"/>
      <c r="C154" s="286"/>
      <c r="D154" s="286"/>
      <c r="E154" s="286"/>
      <c r="F154" s="286"/>
      <c r="G154" s="286"/>
      <c r="H154" s="286"/>
      <c r="I154" s="367"/>
      <c r="J154" s="368"/>
      <c r="K154" s="368"/>
      <c r="L154" s="368"/>
      <c r="M154" s="368"/>
      <c r="N154" s="368"/>
      <c r="O154" s="368"/>
      <c r="P154" s="368"/>
      <c r="Q154" s="368"/>
      <c r="R154" s="368"/>
      <c r="S154" s="368"/>
      <c r="T154" s="368"/>
      <c r="U154" s="368"/>
      <c r="V154" s="368"/>
      <c r="W154" s="368"/>
      <c r="X154" s="368"/>
      <c r="Y154" s="369"/>
    </row>
    <row r="155" spans="1:25" x14ac:dyDescent="0.25">
      <c r="A155" s="4"/>
      <c r="B155" s="4"/>
      <c r="C155" s="4"/>
      <c r="D155" s="4"/>
      <c r="E155" s="4"/>
      <c r="F155" s="4"/>
      <c r="G155" s="4"/>
      <c r="H155" s="4"/>
      <c r="I155" s="370"/>
      <c r="J155" s="371"/>
      <c r="K155" s="371"/>
      <c r="L155" s="371"/>
      <c r="M155" s="371"/>
      <c r="N155" s="371"/>
      <c r="O155" s="371"/>
      <c r="P155" s="371"/>
      <c r="Q155" s="371"/>
      <c r="R155" s="371"/>
      <c r="S155" s="371"/>
      <c r="T155" s="371"/>
      <c r="U155" s="371"/>
      <c r="V155" s="371"/>
      <c r="W155" s="371"/>
      <c r="X155" s="371"/>
      <c r="Y155" s="372"/>
    </row>
    <row r="156" spans="1:25" ht="15.75" thickBot="1" x14ac:dyDescent="0.3">
      <c r="A156" s="4"/>
      <c r="B156" s="4"/>
      <c r="C156" s="4"/>
      <c r="D156" s="4"/>
      <c r="E156" s="4"/>
      <c r="F156" s="4"/>
      <c r="G156" s="4"/>
      <c r="H156" s="4"/>
      <c r="I156" s="373"/>
      <c r="J156" s="374"/>
      <c r="K156" s="374"/>
      <c r="L156" s="374"/>
      <c r="M156" s="374"/>
      <c r="N156" s="374"/>
      <c r="O156" s="374"/>
      <c r="P156" s="374"/>
      <c r="Q156" s="374"/>
      <c r="R156" s="374"/>
      <c r="S156" s="374"/>
      <c r="T156" s="374"/>
      <c r="U156" s="374"/>
      <c r="V156" s="374"/>
      <c r="W156" s="374"/>
      <c r="X156" s="374"/>
      <c r="Y156" s="375"/>
    </row>
    <row r="157" spans="1:25" ht="15.75" thickBot="1" x14ac:dyDescent="0.3"/>
    <row r="158" spans="1:25" ht="15.75" thickBot="1" x14ac:dyDescent="0.3">
      <c r="A158" s="286" t="s">
        <v>47</v>
      </c>
      <c r="B158" s="286"/>
      <c r="C158" s="286"/>
      <c r="D158" s="286"/>
      <c r="E158" s="286"/>
      <c r="F158" s="259"/>
      <c r="G158" s="260"/>
      <c r="H158" s="260"/>
      <c r="I158" s="260"/>
      <c r="J158" s="260"/>
      <c r="K158" s="260"/>
      <c r="L158" s="260"/>
      <c r="M158" s="260"/>
      <c r="N158" s="260"/>
      <c r="O158" s="260"/>
      <c r="P158" s="260"/>
      <c r="Q158" s="260"/>
      <c r="R158" s="260"/>
      <c r="S158" s="260"/>
      <c r="T158" s="260"/>
      <c r="U158" s="260"/>
      <c r="V158" s="260"/>
      <c r="W158" s="260"/>
      <c r="X158" s="260"/>
      <c r="Y158" s="261"/>
    </row>
    <row r="161" spans="1:25" ht="15.75" thickBot="1" x14ac:dyDescent="0.3"/>
    <row r="162" spans="1:25" ht="16.5" thickBot="1" x14ac:dyDescent="0.3">
      <c r="A162" s="376" t="s">
        <v>44</v>
      </c>
      <c r="B162" s="376"/>
      <c r="C162" s="377"/>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9"/>
    </row>
    <row r="163" spans="1:25" ht="15.75" thickBot="1" x14ac:dyDescent="0.3"/>
    <row r="164" spans="1:25" x14ac:dyDescent="0.25">
      <c r="A164" s="286" t="s">
        <v>45</v>
      </c>
      <c r="B164" s="286"/>
      <c r="C164" s="286"/>
      <c r="D164" s="286"/>
      <c r="E164" s="286"/>
      <c r="F164" s="367"/>
      <c r="G164" s="368"/>
      <c r="H164" s="368"/>
      <c r="I164" s="368"/>
      <c r="J164" s="368"/>
      <c r="K164" s="368"/>
      <c r="L164" s="368"/>
      <c r="M164" s="368"/>
      <c r="N164" s="368"/>
      <c r="O164" s="368"/>
      <c r="P164" s="368"/>
      <c r="Q164" s="368"/>
      <c r="R164" s="368"/>
      <c r="S164" s="368"/>
      <c r="T164" s="368"/>
      <c r="U164" s="368"/>
      <c r="V164" s="368"/>
      <c r="W164" s="368"/>
      <c r="X164" s="368"/>
      <c r="Y164" s="369"/>
    </row>
    <row r="165" spans="1:25" x14ac:dyDescent="0.25">
      <c r="A165" s="4"/>
      <c r="B165" s="4"/>
      <c r="C165" s="4"/>
      <c r="D165" s="4"/>
      <c r="E165" s="4"/>
      <c r="F165" s="370"/>
      <c r="G165" s="371"/>
      <c r="H165" s="371"/>
      <c r="I165" s="371"/>
      <c r="J165" s="371"/>
      <c r="K165" s="371"/>
      <c r="L165" s="371"/>
      <c r="M165" s="371"/>
      <c r="N165" s="371"/>
      <c r="O165" s="371"/>
      <c r="P165" s="371"/>
      <c r="Q165" s="371"/>
      <c r="R165" s="371"/>
      <c r="S165" s="371"/>
      <c r="T165" s="371"/>
      <c r="U165" s="371"/>
      <c r="V165" s="371"/>
      <c r="W165" s="371"/>
      <c r="X165" s="371"/>
      <c r="Y165" s="372"/>
    </row>
    <row r="166" spans="1:25" ht="15.75" thickBot="1" x14ac:dyDescent="0.3">
      <c r="A166" s="4"/>
      <c r="B166" s="4"/>
      <c r="C166" s="4"/>
      <c r="D166" s="4"/>
      <c r="E166" s="4"/>
      <c r="F166" s="373"/>
      <c r="G166" s="374"/>
      <c r="H166" s="374"/>
      <c r="I166" s="374"/>
      <c r="J166" s="374"/>
      <c r="K166" s="374"/>
      <c r="L166" s="374"/>
      <c r="M166" s="374"/>
      <c r="N166" s="374"/>
      <c r="O166" s="374"/>
      <c r="P166" s="374"/>
      <c r="Q166" s="374"/>
      <c r="R166" s="374"/>
      <c r="S166" s="374"/>
      <c r="T166" s="374"/>
      <c r="U166" s="374"/>
      <c r="V166" s="374"/>
      <c r="W166" s="374"/>
      <c r="X166" s="374"/>
      <c r="Y166" s="375"/>
    </row>
    <row r="167" spans="1:25" ht="15.75" thickBot="1" x14ac:dyDescent="0.3"/>
    <row r="168" spans="1:25" x14ac:dyDescent="0.25">
      <c r="A168" s="286" t="s">
        <v>46</v>
      </c>
      <c r="B168" s="286"/>
      <c r="C168" s="286"/>
      <c r="D168" s="286"/>
      <c r="E168" s="286"/>
      <c r="F168" s="286"/>
      <c r="G168" s="286"/>
      <c r="H168" s="286"/>
      <c r="I168" s="367"/>
      <c r="J168" s="368"/>
      <c r="K168" s="368"/>
      <c r="L168" s="368"/>
      <c r="M168" s="368"/>
      <c r="N168" s="368"/>
      <c r="O168" s="368"/>
      <c r="P168" s="368"/>
      <c r="Q168" s="368"/>
      <c r="R168" s="368"/>
      <c r="S168" s="368"/>
      <c r="T168" s="368"/>
      <c r="U168" s="368"/>
      <c r="V168" s="368"/>
      <c r="W168" s="368"/>
      <c r="X168" s="368"/>
      <c r="Y168" s="369"/>
    </row>
    <row r="169" spans="1:25" x14ac:dyDescent="0.25">
      <c r="A169" s="4"/>
      <c r="B169" s="4"/>
      <c r="C169" s="4"/>
      <c r="D169" s="4"/>
      <c r="E169" s="4"/>
      <c r="F169" s="4"/>
      <c r="G169" s="4"/>
      <c r="H169" s="4"/>
      <c r="I169" s="370"/>
      <c r="J169" s="371"/>
      <c r="K169" s="371"/>
      <c r="L169" s="371"/>
      <c r="M169" s="371"/>
      <c r="N169" s="371"/>
      <c r="O169" s="371"/>
      <c r="P169" s="371"/>
      <c r="Q169" s="371"/>
      <c r="R169" s="371"/>
      <c r="S169" s="371"/>
      <c r="T169" s="371"/>
      <c r="U169" s="371"/>
      <c r="V169" s="371"/>
      <c r="W169" s="371"/>
      <c r="X169" s="371"/>
      <c r="Y169" s="372"/>
    </row>
    <row r="170" spans="1:25" ht="15.75" thickBot="1" x14ac:dyDescent="0.3">
      <c r="A170" s="4"/>
      <c r="B170" s="4"/>
      <c r="C170" s="4"/>
      <c r="D170" s="4"/>
      <c r="E170" s="4"/>
      <c r="F170" s="4"/>
      <c r="G170" s="4"/>
      <c r="H170" s="4"/>
      <c r="I170" s="373"/>
      <c r="J170" s="374"/>
      <c r="K170" s="374"/>
      <c r="L170" s="374"/>
      <c r="M170" s="374"/>
      <c r="N170" s="374"/>
      <c r="O170" s="374"/>
      <c r="P170" s="374"/>
      <c r="Q170" s="374"/>
      <c r="R170" s="374"/>
      <c r="S170" s="374"/>
      <c r="T170" s="374"/>
      <c r="U170" s="374"/>
      <c r="V170" s="374"/>
      <c r="W170" s="374"/>
      <c r="X170" s="374"/>
      <c r="Y170" s="375"/>
    </row>
    <row r="171" spans="1:25" ht="15.75" thickBot="1" x14ac:dyDescent="0.3"/>
    <row r="172" spans="1:25" ht="15.75" thickBot="1" x14ac:dyDescent="0.3">
      <c r="A172" s="286" t="s">
        <v>47</v>
      </c>
      <c r="B172" s="286"/>
      <c r="C172" s="286"/>
      <c r="D172" s="286"/>
      <c r="E172" s="286"/>
      <c r="F172" s="259"/>
      <c r="G172" s="260"/>
      <c r="H172" s="260"/>
      <c r="I172" s="260"/>
      <c r="J172" s="260"/>
      <c r="K172" s="260"/>
      <c r="L172" s="260"/>
      <c r="M172" s="260"/>
      <c r="N172" s="260"/>
      <c r="O172" s="260"/>
      <c r="P172" s="260"/>
      <c r="Q172" s="260"/>
      <c r="R172" s="260"/>
      <c r="S172" s="260"/>
      <c r="T172" s="260"/>
      <c r="U172" s="260"/>
      <c r="V172" s="260"/>
      <c r="W172" s="260"/>
      <c r="X172" s="260"/>
      <c r="Y172" s="261"/>
    </row>
    <row r="175" spans="1:25" ht="15.75" thickBot="1" x14ac:dyDescent="0.3"/>
    <row r="176" spans="1:25" ht="16.5" thickBot="1" x14ac:dyDescent="0.3">
      <c r="A176" s="376" t="s">
        <v>44</v>
      </c>
      <c r="B176" s="376"/>
      <c r="C176" s="377"/>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9"/>
    </row>
    <row r="177" spans="1:25" ht="15.75" thickBot="1" x14ac:dyDescent="0.3"/>
    <row r="178" spans="1:25" x14ac:dyDescent="0.25">
      <c r="A178" s="286" t="s">
        <v>45</v>
      </c>
      <c r="B178" s="286"/>
      <c r="C178" s="286"/>
      <c r="D178" s="286"/>
      <c r="E178" s="286"/>
      <c r="F178" s="367"/>
      <c r="G178" s="368"/>
      <c r="H178" s="368"/>
      <c r="I178" s="368"/>
      <c r="J178" s="368"/>
      <c r="K178" s="368"/>
      <c r="L178" s="368"/>
      <c r="M178" s="368"/>
      <c r="N178" s="368"/>
      <c r="O178" s="368"/>
      <c r="P178" s="368"/>
      <c r="Q178" s="368"/>
      <c r="R178" s="368"/>
      <c r="S178" s="368"/>
      <c r="T178" s="368"/>
      <c r="U178" s="368"/>
      <c r="V178" s="368"/>
      <c r="W178" s="368"/>
      <c r="X178" s="368"/>
      <c r="Y178" s="369"/>
    </row>
    <row r="179" spans="1:25" x14ac:dyDescent="0.25">
      <c r="A179" s="4"/>
      <c r="B179" s="4"/>
      <c r="C179" s="4"/>
      <c r="D179" s="4"/>
      <c r="E179" s="4"/>
      <c r="F179" s="370"/>
      <c r="G179" s="371"/>
      <c r="H179" s="371"/>
      <c r="I179" s="371"/>
      <c r="J179" s="371"/>
      <c r="K179" s="371"/>
      <c r="L179" s="371"/>
      <c r="M179" s="371"/>
      <c r="N179" s="371"/>
      <c r="O179" s="371"/>
      <c r="P179" s="371"/>
      <c r="Q179" s="371"/>
      <c r="R179" s="371"/>
      <c r="S179" s="371"/>
      <c r="T179" s="371"/>
      <c r="U179" s="371"/>
      <c r="V179" s="371"/>
      <c r="W179" s="371"/>
      <c r="X179" s="371"/>
      <c r="Y179" s="372"/>
    </row>
    <row r="180" spans="1:25" ht="15.75" thickBot="1" x14ac:dyDescent="0.3">
      <c r="A180" s="4"/>
      <c r="B180" s="4"/>
      <c r="C180" s="4"/>
      <c r="D180" s="4"/>
      <c r="E180" s="4"/>
      <c r="F180" s="373"/>
      <c r="G180" s="374"/>
      <c r="H180" s="374"/>
      <c r="I180" s="374"/>
      <c r="J180" s="374"/>
      <c r="K180" s="374"/>
      <c r="L180" s="374"/>
      <c r="M180" s="374"/>
      <c r="N180" s="374"/>
      <c r="O180" s="374"/>
      <c r="P180" s="374"/>
      <c r="Q180" s="374"/>
      <c r="R180" s="374"/>
      <c r="S180" s="374"/>
      <c r="T180" s="374"/>
      <c r="U180" s="374"/>
      <c r="V180" s="374"/>
      <c r="W180" s="374"/>
      <c r="X180" s="374"/>
      <c r="Y180" s="375"/>
    </row>
    <row r="181" spans="1:25" ht="15.75" thickBot="1" x14ac:dyDescent="0.3"/>
    <row r="182" spans="1:25" x14ac:dyDescent="0.25">
      <c r="A182" s="286" t="s">
        <v>46</v>
      </c>
      <c r="B182" s="286"/>
      <c r="C182" s="286"/>
      <c r="D182" s="286"/>
      <c r="E182" s="286"/>
      <c r="F182" s="286"/>
      <c r="G182" s="286"/>
      <c r="H182" s="286"/>
      <c r="I182" s="367"/>
      <c r="J182" s="368"/>
      <c r="K182" s="368"/>
      <c r="L182" s="368"/>
      <c r="M182" s="368"/>
      <c r="N182" s="368"/>
      <c r="O182" s="368"/>
      <c r="P182" s="368"/>
      <c r="Q182" s="368"/>
      <c r="R182" s="368"/>
      <c r="S182" s="368"/>
      <c r="T182" s="368"/>
      <c r="U182" s="368"/>
      <c r="V182" s="368"/>
      <c r="W182" s="368"/>
      <c r="X182" s="368"/>
      <c r="Y182" s="369"/>
    </row>
    <row r="183" spans="1:25" x14ac:dyDescent="0.25">
      <c r="A183" s="4"/>
      <c r="B183" s="4"/>
      <c r="C183" s="4"/>
      <c r="D183" s="4"/>
      <c r="E183" s="4"/>
      <c r="F183" s="4"/>
      <c r="G183" s="4"/>
      <c r="H183" s="4"/>
      <c r="I183" s="370"/>
      <c r="J183" s="371"/>
      <c r="K183" s="371"/>
      <c r="L183" s="371"/>
      <c r="M183" s="371"/>
      <c r="N183" s="371"/>
      <c r="O183" s="371"/>
      <c r="P183" s="371"/>
      <c r="Q183" s="371"/>
      <c r="R183" s="371"/>
      <c r="S183" s="371"/>
      <c r="T183" s="371"/>
      <c r="U183" s="371"/>
      <c r="V183" s="371"/>
      <c r="W183" s="371"/>
      <c r="X183" s="371"/>
      <c r="Y183" s="372"/>
    </row>
    <row r="184" spans="1:25" ht="15.75" thickBot="1" x14ac:dyDescent="0.3">
      <c r="A184" s="4"/>
      <c r="B184" s="4"/>
      <c r="C184" s="4"/>
      <c r="D184" s="4"/>
      <c r="E184" s="4"/>
      <c r="F184" s="4"/>
      <c r="G184" s="4"/>
      <c r="H184" s="4"/>
      <c r="I184" s="373"/>
      <c r="J184" s="374"/>
      <c r="K184" s="374"/>
      <c r="L184" s="374"/>
      <c r="M184" s="374"/>
      <c r="N184" s="374"/>
      <c r="O184" s="374"/>
      <c r="P184" s="374"/>
      <c r="Q184" s="374"/>
      <c r="R184" s="374"/>
      <c r="S184" s="374"/>
      <c r="T184" s="374"/>
      <c r="U184" s="374"/>
      <c r="V184" s="374"/>
      <c r="W184" s="374"/>
      <c r="X184" s="374"/>
      <c r="Y184" s="375"/>
    </row>
    <row r="185" spans="1:25" ht="15.75" thickBot="1" x14ac:dyDescent="0.3"/>
    <row r="186" spans="1:25" ht="15.75" thickBot="1" x14ac:dyDescent="0.3">
      <c r="A186" s="286" t="s">
        <v>47</v>
      </c>
      <c r="B186" s="286"/>
      <c r="C186" s="286"/>
      <c r="D186" s="286"/>
      <c r="E186" s="286"/>
      <c r="F186" s="259"/>
      <c r="G186" s="260"/>
      <c r="H186" s="260"/>
      <c r="I186" s="260"/>
      <c r="J186" s="260"/>
      <c r="K186" s="260"/>
      <c r="L186" s="260"/>
      <c r="M186" s="260"/>
      <c r="N186" s="260"/>
      <c r="O186" s="260"/>
      <c r="P186" s="260"/>
      <c r="Q186" s="260"/>
      <c r="R186" s="260"/>
      <c r="S186" s="260"/>
      <c r="T186" s="260"/>
      <c r="U186" s="260"/>
      <c r="V186" s="260"/>
      <c r="W186" s="260"/>
      <c r="X186" s="260"/>
      <c r="Y186" s="261"/>
    </row>
    <row r="187" spans="1:25" x14ac:dyDescent="0.25">
      <c r="A187" s="4"/>
      <c r="B187" s="4"/>
      <c r="C187" s="4"/>
      <c r="D187" s="4"/>
      <c r="E187" s="4"/>
      <c r="F187" s="18"/>
      <c r="G187" s="18"/>
      <c r="H187" s="18"/>
      <c r="I187" s="18"/>
      <c r="J187" s="18"/>
      <c r="K187" s="18"/>
      <c r="L187" s="18"/>
      <c r="M187" s="18"/>
      <c r="N187" s="18"/>
      <c r="O187" s="18"/>
      <c r="P187" s="18"/>
      <c r="Q187" s="18"/>
      <c r="R187" s="18"/>
      <c r="S187" s="18"/>
      <c r="T187" s="18"/>
      <c r="U187" s="18"/>
      <c r="V187" s="18"/>
      <c r="W187" s="18"/>
      <c r="X187" s="18"/>
      <c r="Y187" s="18"/>
    </row>
    <row r="189" spans="1:25" ht="15.75" thickBot="1" x14ac:dyDescent="0.3"/>
    <row r="190" spans="1:25" ht="16.5" thickBot="1" x14ac:dyDescent="0.3">
      <c r="A190" s="376" t="s">
        <v>44</v>
      </c>
      <c r="B190" s="376"/>
      <c r="C190" s="377"/>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9"/>
    </row>
    <row r="191" spans="1:25" ht="15.75" thickBot="1" x14ac:dyDescent="0.3"/>
    <row r="192" spans="1:25" x14ac:dyDescent="0.25">
      <c r="A192" s="286" t="s">
        <v>45</v>
      </c>
      <c r="B192" s="286"/>
      <c r="C192" s="286"/>
      <c r="D192" s="286"/>
      <c r="E192" s="286"/>
      <c r="F192" s="367"/>
      <c r="G192" s="368"/>
      <c r="H192" s="368"/>
      <c r="I192" s="368"/>
      <c r="J192" s="368"/>
      <c r="K192" s="368"/>
      <c r="L192" s="368"/>
      <c r="M192" s="368"/>
      <c r="N192" s="368"/>
      <c r="O192" s="368"/>
      <c r="P192" s="368"/>
      <c r="Q192" s="368"/>
      <c r="R192" s="368"/>
      <c r="S192" s="368"/>
      <c r="T192" s="368"/>
      <c r="U192" s="368"/>
      <c r="V192" s="368"/>
      <c r="W192" s="368"/>
      <c r="X192" s="368"/>
      <c r="Y192" s="369"/>
    </row>
    <row r="193" spans="1:25" x14ac:dyDescent="0.25">
      <c r="A193" s="4"/>
      <c r="B193" s="4"/>
      <c r="C193" s="4"/>
      <c r="D193" s="4"/>
      <c r="E193" s="4"/>
      <c r="F193" s="370"/>
      <c r="G193" s="371"/>
      <c r="H193" s="371"/>
      <c r="I193" s="371"/>
      <c r="J193" s="371"/>
      <c r="K193" s="371"/>
      <c r="L193" s="371"/>
      <c r="M193" s="371"/>
      <c r="N193" s="371"/>
      <c r="O193" s="371"/>
      <c r="P193" s="371"/>
      <c r="Q193" s="371"/>
      <c r="R193" s="371"/>
      <c r="S193" s="371"/>
      <c r="T193" s="371"/>
      <c r="U193" s="371"/>
      <c r="V193" s="371"/>
      <c r="W193" s="371"/>
      <c r="X193" s="371"/>
      <c r="Y193" s="372"/>
    </row>
    <row r="194" spans="1:25" ht="15.75" thickBot="1" x14ac:dyDescent="0.3">
      <c r="A194" s="4"/>
      <c r="B194" s="4"/>
      <c r="C194" s="4"/>
      <c r="D194" s="4"/>
      <c r="E194" s="4"/>
      <c r="F194" s="373"/>
      <c r="G194" s="374"/>
      <c r="H194" s="374"/>
      <c r="I194" s="374"/>
      <c r="J194" s="374"/>
      <c r="K194" s="374"/>
      <c r="L194" s="374"/>
      <c r="M194" s="374"/>
      <c r="N194" s="374"/>
      <c r="O194" s="374"/>
      <c r="P194" s="374"/>
      <c r="Q194" s="374"/>
      <c r="R194" s="374"/>
      <c r="S194" s="374"/>
      <c r="T194" s="374"/>
      <c r="U194" s="374"/>
      <c r="V194" s="374"/>
      <c r="W194" s="374"/>
      <c r="X194" s="374"/>
      <c r="Y194" s="375"/>
    </row>
    <row r="195" spans="1:25" ht="15.75" thickBot="1" x14ac:dyDescent="0.3"/>
    <row r="196" spans="1:25" x14ac:dyDescent="0.25">
      <c r="A196" s="286" t="s">
        <v>46</v>
      </c>
      <c r="B196" s="286"/>
      <c r="C196" s="286"/>
      <c r="D196" s="286"/>
      <c r="E196" s="286"/>
      <c r="F196" s="286"/>
      <c r="G196" s="286"/>
      <c r="H196" s="286"/>
      <c r="I196" s="367"/>
      <c r="J196" s="368"/>
      <c r="K196" s="368"/>
      <c r="L196" s="368"/>
      <c r="M196" s="368"/>
      <c r="N196" s="368"/>
      <c r="O196" s="368"/>
      <c r="P196" s="368"/>
      <c r="Q196" s="368"/>
      <c r="R196" s="368"/>
      <c r="S196" s="368"/>
      <c r="T196" s="368"/>
      <c r="U196" s="368"/>
      <c r="V196" s="368"/>
      <c r="W196" s="368"/>
      <c r="X196" s="368"/>
      <c r="Y196" s="369"/>
    </row>
    <row r="197" spans="1:25" x14ac:dyDescent="0.25">
      <c r="A197" s="4"/>
      <c r="B197" s="4"/>
      <c r="C197" s="4"/>
      <c r="D197" s="4"/>
      <c r="E197" s="4"/>
      <c r="F197" s="4"/>
      <c r="G197" s="4"/>
      <c r="H197" s="4"/>
      <c r="I197" s="370"/>
      <c r="J197" s="371"/>
      <c r="K197" s="371"/>
      <c r="L197" s="371"/>
      <c r="M197" s="371"/>
      <c r="N197" s="371"/>
      <c r="O197" s="371"/>
      <c r="P197" s="371"/>
      <c r="Q197" s="371"/>
      <c r="R197" s="371"/>
      <c r="S197" s="371"/>
      <c r="T197" s="371"/>
      <c r="U197" s="371"/>
      <c r="V197" s="371"/>
      <c r="W197" s="371"/>
      <c r="X197" s="371"/>
      <c r="Y197" s="372"/>
    </row>
    <row r="198" spans="1:25" ht="15.75" thickBot="1" x14ac:dyDescent="0.3">
      <c r="A198" s="4"/>
      <c r="B198" s="4"/>
      <c r="C198" s="4"/>
      <c r="D198" s="4"/>
      <c r="E198" s="4"/>
      <c r="F198" s="4"/>
      <c r="G198" s="4"/>
      <c r="H198" s="4"/>
      <c r="I198" s="373"/>
      <c r="J198" s="374"/>
      <c r="K198" s="374"/>
      <c r="L198" s="374"/>
      <c r="M198" s="374"/>
      <c r="N198" s="374"/>
      <c r="O198" s="374"/>
      <c r="P198" s="374"/>
      <c r="Q198" s="374"/>
      <c r="R198" s="374"/>
      <c r="S198" s="374"/>
      <c r="T198" s="374"/>
      <c r="U198" s="374"/>
      <c r="V198" s="374"/>
      <c r="W198" s="374"/>
      <c r="X198" s="374"/>
      <c r="Y198" s="375"/>
    </row>
    <row r="199" spans="1:25" ht="15.75" thickBot="1" x14ac:dyDescent="0.3"/>
    <row r="200" spans="1:25" ht="15.75" thickBot="1" x14ac:dyDescent="0.3">
      <c r="A200" s="286" t="s">
        <v>47</v>
      </c>
      <c r="B200" s="286"/>
      <c r="C200" s="286"/>
      <c r="D200" s="286"/>
      <c r="E200" s="286"/>
      <c r="F200" s="259"/>
      <c r="G200" s="260"/>
      <c r="H200" s="260"/>
      <c r="I200" s="260"/>
      <c r="J200" s="260"/>
      <c r="K200" s="260"/>
      <c r="L200" s="260"/>
      <c r="M200" s="260"/>
      <c r="N200" s="260"/>
      <c r="O200" s="260"/>
      <c r="P200" s="260"/>
      <c r="Q200" s="260"/>
      <c r="R200" s="260"/>
      <c r="S200" s="260"/>
      <c r="T200" s="260"/>
      <c r="U200" s="260"/>
      <c r="V200" s="260"/>
      <c r="W200" s="260"/>
      <c r="X200" s="260"/>
      <c r="Y200" s="261"/>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76" t="s">
        <v>44</v>
      </c>
      <c r="B204" s="376"/>
      <c r="C204" s="377"/>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9"/>
    </row>
    <row r="205" spans="1:25" ht="15.75" thickBot="1" x14ac:dyDescent="0.3"/>
    <row r="206" spans="1:25" x14ac:dyDescent="0.25">
      <c r="A206" s="286" t="s">
        <v>45</v>
      </c>
      <c r="B206" s="286"/>
      <c r="C206" s="286"/>
      <c r="D206" s="286"/>
      <c r="E206" s="286"/>
      <c r="F206" s="367"/>
      <c r="G206" s="368"/>
      <c r="H206" s="368"/>
      <c r="I206" s="368"/>
      <c r="J206" s="368"/>
      <c r="K206" s="368"/>
      <c r="L206" s="368"/>
      <c r="M206" s="368"/>
      <c r="N206" s="368"/>
      <c r="O206" s="368"/>
      <c r="P206" s="368"/>
      <c r="Q206" s="368"/>
      <c r="R206" s="368"/>
      <c r="S206" s="368"/>
      <c r="T206" s="368"/>
      <c r="U206" s="368"/>
      <c r="V206" s="368"/>
      <c r="W206" s="368"/>
      <c r="X206" s="368"/>
      <c r="Y206" s="369"/>
    </row>
    <row r="207" spans="1:25" x14ac:dyDescent="0.25">
      <c r="A207" s="4"/>
      <c r="B207" s="4"/>
      <c r="C207" s="4"/>
      <c r="D207" s="4"/>
      <c r="E207" s="4"/>
      <c r="F207" s="370"/>
      <c r="G207" s="371"/>
      <c r="H207" s="371"/>
      <c r="I207" s="371"/>
      <c r="J207" s="371"/>
      <c r="K207" s="371"/>
      <c r="L207" s="371"/>
      <c r="M207" s="371"/>
      <c r="N207" s="371"/>
      <c r="O207" s="371"/>
      <c r="P207" s="371"/>
      <c r="Q207" s="371"/>
      <c r="R207" s="371"/>
      <c r="S207" s="371"/>
      <c r="T207" s="371"/>
      <c r="U207" s="371"/>
      <c r="V207" s="371"/>
      <c r="W207" s="371"/>
      <c r="X207" s="371"/>
      <c r="Y207" s="372"/>
    </row>
    <row r="208" spans="1:25" ht="15.75" thickBot="1" x14ac:dyDescent="0.3">
      <c r="A208" s="4"/>
      <c r="B208" s="4"/>
      <c r="C208" s="4"/>
      <c r="D208" s="4"/>
      <c r="E208" s="4"/>
      <c r="F208" s="373"/>
      <c r="G208" s="374"/>
      <c r="H208" s="374"/>
      <c r="I208" s="374"/>
      <c r="J208" s="374"/>
      <c r="K208" s="374"/>
      <c r="L208" s="374"/>
      <c r="M208" s="374"/>
      <c r="N208" s="374"/>
      <c r="O208" s="374"/>
      <c r="P208" s="374"/>
      <c r="Q208" s="374"/>
      <c r="R208" s="374"/>
      <c r="S208" s="374"/>
      <c r="T208" s="374"/>
      <c r="U208" s="374"/>
      <c r="V208" s="374"/>
      <c r="W208" s="374"/>
      <c r="X208" s="374"/>
      <c r="Y208" s="375"/>
    </row>
    <row r="209" spans="1:25" ht="15.75" thickBot="1" x14ac:dyDescent="0.3"/>
    <row r="210" spans="1:25" x14ac:dyDescent="0.25">
      <c r="A210" s="286" t="s">
        <v>46</v>
      </c>
      <c r="B210" s="286"/>
      <c r="C210" s="286"/>
      <c r="D210" s="286"/>
      <c r="E210" s="286"/>
      <c r="F210" s="286"/>
      <c r="G210" s="286"/>
      <c r="H210" s="286"/>
      <c r="I210" s="367"/>
      <c r="J210" s="368"/>
      <c r="K210" s="368"/>
      <c r="L210" s="368"/>
      <c r="M210" s="368"/>
      <c r="N210" s="368"/>
      <c r="O210" s="368"/>
      <c r="P210" s="368"/>
      <c r="Q210" s="368"/>
      <c r="R210" s="368"/>
      <c r="S210" s="368"/>
      <c r="T210" s="368"/>
      <c r="U210" s="368"/>
      <c r="V210" s="368"/>
      <c r="W210" s="368"/>
      <c r="X210" s="368"/>
      <c r="Y210" s="369"/>
    </row>
    <row r="211" spans="1:25" x14ac:dyDescent="0.25">
      <c r="A211" s="4"/>
      <c r="B211" s="4"/>
      <c r="C211" s="4"/>
      <c r="D211" s="4"/>
      <c r="E211" s="4"/>
      <c r="F211" s="4"/>
      <c r="G211" s="4"/>
      <c r="H211" s="4"/>
      <c r="I211" s="370"/>
      <c r="J211" s="371"/>
      <c r="K211" s="371"/>
      <c r="L211" s="371"/>
      <c r="M211" s="371"/>
      <c r="N211" s="371"/>
      <c r="O211" s="371"/>
      <c r="P211" s="371"/>
      <c r="Q211" s="371"/>
      <c r="R211" s="371"/>
      <c r="S211" s="371"/>
      <c r="T211" s="371"/>
      <c r="U211" s="371"/>
      <c r="V211" s="371"/>
      <c r="W211" s="371"/>
      <c r="X211" s="371"/>
      <c r="Y211" s="372"/>
    </row>
    <row r="212" spans="1:25" ht="15.75" thickBot="1" x14ac:dyDescent="0.3">
      <c r="A212" s="4"/>
      <c r="B212" s="4"/>
      <c r="C212" s="4"/>
      <c r="D212" s="4"/>
      <c r="E212" s="4"/>
      <c r="F212" s="4"/>
      <c r="G212" s="4"/>
      <c r="H212" s="4"/>
      <c r="I212" s="373"/>
      <c r="J212" s="374"/>
      <c r="K212" s="374"/>
      <c r="L212" s="374"/>
      <c r="M212" s="374"/>
      <c r="N212" s="374"/>
      <c r="O212" s="374"/>
      <c r="P212" s="374"/>
      <c r="Q212" s="374"/>
      <c r="R212" s="374"/>
      <c r="S212" s="374"/>
      <c r="T212" s="374"/>
      <c r="U212" s="374"/>
      <c r="V212" s="374"/>
      <c r="W212" s="374"/>
      <c r="X212" s="374"/>
      <c r="Y212" s="375"/>
    </row>
    <row r="213" spans="1:25" ht="15.75" thickBot="1" x14ac:dyDescent="0.3"/>
    <row r="214" spans="1:25" ht="15.75" thickBot="1" x14ac:dyDescent="0.3">
      <c r="A214" s="286" t="s">
        <v>47</v>
      </c>
      <c r="B214" s="286"/>
      <c r="C214" s="286"/>
      <c r="D214" s="286"/>
      <c r="E214" s="286"/>
      <c r="F214" s="259"/>
      <c r="G214" s="260"/>
      <c r="H214" s="260"/>
      <c r="I214" s="260"/>
      <c r="J214" s="260"/>
      <c r="K214" s="260"/>
      <c r="L214" s="260"/>
      <c r="M214" s="260"/>
      <c r="N214" s="260"/>
      <c r="O214" s="260"/>
      <c r="P214" s="260"/>
      <c r="Q214" s="260"/>
      <c r="R214" s="260"/>
      <c r="S214" s="260"/>
      <c r="T214" s="260"/>
      <c r="U214" s="260"/>
      <c r="V214" s="260"/>
      <c r="W214" s="260"/>
      <c r="X214" s="260"/>
      <c r="Y214" s="261"/>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23">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50:B50"/>
    <mergeCell ref="C50:Y50"/>
    <mergeCell ref="A52:E52"/>
    <mergeCell ref="F52:Y54"/>
    <mergeCell ref="A56:H56"/>
    <mergeCell ref="I56:Y58"/>
    <mergeCell ref="A46:E46"/>
    <mergeCell ref="F46:Y46"/>
    <mergeCell ref="A32:E32"/>
    <mergeCell ref="F32:Y32"/>
    <mergeCell ref="A36:B36"/>
    <mergeCell ref="C36:Y36"/>
    <mergeCell ref="A38:E38"/>
    <mergeCell ref="F38:Y40"/>
    <mergeCell ref="A70:H70"/>
    <mergeCell ref="I70:Y72"/>
    <mergeCell ref="A74:E74"/>
    <mergeCell ref="F74:Y74"/>
    <mergeCell ref="A78:B78"/>
    <mergeCell ref="C78:Y78"/>
    <mergeCell ref="A60:E60"/>
    <mergeCell ref="F60:Y60"/>
    <mergeCell ref="A64:B64"/>
    <mergeCell ref="C64:Y64"/>
    <mergeCell ref="A66:E66"/>
    <mergeCell ref="F66:Y68"/>
    <mergeCell ref="A92:B92"/>
    <mergeCell ref="C92:Y92"/>
    <mergeCell ref="A94:E94"/>
    <mergeCell ref="F94:Y96"/>
    <mergeCell ref="A98:H98"/>
    <mergeCell ref="I98:Y100"/>
    <mergeCell ref="A80:E80"/>
    <mergeCell ref="F80:Y82"/>
    <mergeCell ref="A84:H84"/>
    <mergeCell ref="I84:Y86"/>
    <mergeCell ref="A88:E88"/>
    <mergeCell ref="F88:Y88"/>
    <mergeCell ref="A112:H112"/>
    <mergeCell ref="I112:Y114"/>
    <mergeCell ref="A116:E116"/>
    <mergeCell ref="F116:Y116"/>
    <mergeCell ref="A102:E102"/>
    <mergeCell ref="F102:Y102"/>
    <mergeCell ref="A106:B106"/>
    <mergeCell ref="C106:Y106"/>
    <mergeCell ref="A108:E108"/>
    <mergeCell ref="F108:Y110"/>
    <mergeCell ref="A126:H126"/>
    <mergeCell ref="I126:Y128"/>
    <mergeCell ref="A130:E130"/>
    <mergeCell ref="F130:Y130"/>
    <mergeCell ref="A134:B134"/>
    <mergeCell ref="C134:Y134"/>
    <mergeCell ref="A120:B120"/>
    <mergeCell ref="C120:Y120"/>
    <mergeCell ref="A122:E122"/>
    <mergeCell ref="F122:Y124"/>
    <mergeCell ref="A148:B148"/>
    <mergeCell ref="C148:Y148"/>
    <mergeCell ref="A150:E150"/>
    <mergeCell ref="F150:Y152"/>
    <mergeCell ref="A154:H154"/>
    <mergeCell ref="I154:Y156"/>
    <mergeCell ref="A136:E136"/>
    <mergeCell ref="F136:Y138"/>
    <mergeCell ref="A140:H140"/>
    <mergeCell ref="I140:Y142"/>
    <mergeCell ref="A144:E144"/>
    <mergeCell ref="F144:Y144"/>
    <mergeCell ref="A168:H168"/>
    <mergeCell ref="I168:Y170"/>
    <mergeCell ref="A172:E172"/>
    <mergeCell ref="F172:Y172"/>
    <mergeCell ref="A176:B176"/>
    <mergeCell ref="C176:Y176"/>
    <mergeCell ref="A158:E158"/>
    <mergeCell ref="F158:Y158"/>
    <mergeCell ref="A162:B162"/>
    <mergeCell ref="C162:Y162"/>
    <mergeCell ref="A164:E164"/>
    <mergeCell ref="F164:Y166"/>
    <mergeCell ref="A190:B190"/>
    <mergeCell ref="C190:Y190"/>
    <mergeCell ref="A192:E192"/>
    <mergeCell ref="F192:Y194"/>
    <mergeCell ref="A196:H196"/>
    <mergeCell ref="I196:Y198"/>
    <mergeCell ref="A178:E178"/>
    <mergeCell ref="F178:Y180"/>
    <mergeCell ref="A182:H182"/>
    <mergeCell ref="I182:Y184"/>
    <mergeCell ref="A186:E186"/>
    <mergeCell ref="F186:Y186"/>
    <mergeCell ref="A210:H210"/>
    <mergeCell ref="I210:Y212"/>
    <mergeCell ref="A214:E214"/>
    <mergeCell ref="F214:Y214"/>
    <mergeCell ref="A200:E200"/>
    <mergeCell ref="F200:Y200"/>
    <mergeCell ref="A204:B204"/>
    <mergeCell ref="C204:Y204"/>
    <mergeCell ref="A206:E206"/>
    <mergeCell ref="F206:Y208"/>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5" x14ac:dyDescent="0.25"/>
  <sheetData>
    <row r="1" spans="1:24" x14ac:dyDescent="0.25">
      <c r="A1" s="383" t="s">
        <v>115</v>
      </c>
      <c r="B1" s="383"/>
      <c r="C1" s="383"/>
      <c r="D1" s="383"/>
      <c r="E1" s="383"/>
      <c r="F1" s="383"/>
      <c r="G1" s="383"/>
      <c r="H1" s="383"/>
    </row>
    <row r="5" spans="1:24" ht="16.5" thickBot="1" x14ac:dyDescent="0.3">
      <c r="A5" s="265" t="s">
        <v>217</v>
      </c>
      <c r="B5" s="265"/>
      <c r="C5" s="265"/>
      <c r="D5" s="265"/>
    </row>
    <row r="6" spans="1:24" x14ac:dyDescent="0.25">
      <c r="A6" s="277"/>
      <c r="B6" s="278"/>
      <c r="C6" s="278"/>
      <c r="D6" s="278"/>
      <c r="E6" s="278"/>
      <c r="F6" s="278"/>
      <c r="G6" s="278"/>
      <c r="H6" s="278"/>
      <c r="I6" s="278"/>
      <c r="J6" s="278"/>
      <c r="K6" s="278"/>
      <c r="L6" s="278"/>
      <c r="M6" s="278"/>
      <c r="N6" s="278"/>
      <c r="O6" s="278"/>
      <c r="P6" s="278"/>
      <c r="Q6" s="278"/>
      <c r="R6" s="278"/>
      <c r="S6" s="278"/>
      <c r="T6" s="278"/>
      <c r="U6" s="278"/>
      <c r="V6" s="278"/>
      <c r="W6" s="278"/>
      <c r="X6" s="279"/>
    </row>
    <row r="7" spans="1:24" x14ac:dyDescent="0.25">
      <c r="A7" s="280"/>
      <c r="B7" s="281"/>
      <c r="C7" s="281"/>
      <c r="D7" s="281"/>
      <c r="E7" s="281"/>
      <c r="F7" s="281"/>
      <c r="G7" s="281"/>
      <c r="H7" s="281"/>
      <c r="I7" s="281"/>
      <c r="J7" s="281"/>
      <c r="K7" s="281"/>
      <c r="L7" s="281"/>
      <c r="M7" s="281"/>
      <c r="N7" s="281"/>
      <c r="O7" s="281"/>
      <c r="P7" s="281"/>
      <c r="Q7" s="281"/>
      <c r="R7" s="281"/>
      <c r="S7" s="281"/>
      <c r="T7" s="281"/>
      <c r="U7" s="281"/>
      <c r="V7" s="281"/>
      <c r="W7" s="281"/>
      <c r="X7" s="282"/>
    </row>
    <row r="8" spans="1:24" x14ac:dyDescent="0.25">
      <c r="A8" s="280"/>
      <c r="B8" s="281"/>
      <c r="C8" s="281"/>
      <c r="D8" s="281"/>
      <c r="E8" s="281"/>
      <c r="F8" s="281"/>
      <c r="G8" s="281"/>
      <c r="H8" s="281"/>
      <c r="I8" s="281"/>
      <c r="J8" s="281"/>
      <c r="K8" s="281"/>
      <c r="L8" s="281"/>
      <c r="M8" s="281"/>
      <c r="N8" s="281"/>
      <c r="O8" s="281"/>
      <c r="P8" s="281"/>
      <c r="Q8" s="281"/>
      <c r="R8" s="281"/>
      <c r="S8" s="281"/>
      <c r="T8" s="281"/>
      <c r="U8" s="281"/>
      <c r="V8" s="281"/>
      <c r="W8" s="281"/>
      <c r="X8" s="282"/>
    </row>
    <row r="9" spans="1:24" x14ac:dyDescent="0.25">
      <c r="A9" s="280"/>
      <c r="B9" s="281"/>
      <c r="C9" s="281"/>
      <c r="D9" s="281"/>
      <c r="E9" s="281"/>
      <c r="F9" s="281"/>
      <c r="G9" s="281"/>
      <c r="H9" s="281"/>
      <c r="I9" s="281"/>
      <c r="J9" s="281"/>
      <c r="K9" s="281"/>
      <c r="L9" s="281"/>
      <c r="M9" s="281"/>
      <c r="N9" s="281"/>
      <c r="O9" s="281"/>
      <c r="P9" s="281"/>
      <c r="Q9" s="281"/>
      <c r="R9" s="281"/>
      <c r="S9" s="281"/>
      <c r="T9" s="281"/>
      <c r="U9" s="281"/>
      <c r="V9" s="281"/>
      <c r="W9" s="281"/>
      <c r="X9" s="282"/>
    </row>
    <row r="10" spans="1:24" x14ac:dyDescent="0.25">
      <c r="A10" s="280"/>
      <c r="B10" s="281"/>
      <c r="C10" s="281"/>
      <c r="D10" s="281"/>
      <c r="E10" s="281"/>
      <c r="F10" s="281"/>
      <c r="G10" s="281"/>
      <c r="H10" s="281"/>
      <c r="I10" s="281"/>
      <c r="J10" s="281"/>
      <c r="K10" s="281"/>
      <c r="L10" s="281"/>
      <c r="M10" s="281"/>
      <c r="N10" s="281"/>
      <c r="O10" s="281"/>
      <c r="P10" s="281"/>
      <c r="Q10" s="281"/>
      <c r="R10" s="281"/>
      <c r="S10" s="281"/>
      <c r="T10" s="281"/>
      <c r="U10" s="281"/>
      <c r="V10" s="281"/>
      <c r="W10" s="281"/>
      <c r="X10" s="282"/>
    </row>
    <row r="11" spans="1:24" x14ac:dyDescent="0.25">
      <c r="A11" s="280"/>
      <c r="B11" s="281"/>
      <c r="C11" s="281"/>
      <c r="D11" s="281"/>
      <c r="E11" s="281"/>
      <c r="F11" s="281"/>
      <c r="G11" s="281"/>
      <c r="H11" s="281"/>
      <c r="I11" s="281"/>
      <c r="J11" s="281"/>
      <c r="K11" s="281"/>
      <c r="L11" s="281"/>
      <c r="M11" s="281"/>
      <c r="N11" s="281"/>
      <c r="O11" s="281"/>
      <c r="P11" s="281"/>
      <c r="Q11" s="281"/>
      <c r="R11" s="281"/>
      <c r="S11" s="281"/>
      <c r="T11" s="281"/>
      <c r="U11" s="281"/>
      <c r="V11" s="281"/>
      <c r="W11" s="281"/>
      <c r="X11" s="282"/>
    </row>
    <row r="12" spans="1:24" ht="15.75" thickBot="1" x14ac:dyDescent="0.3">
      <c r="A12" s="283"/>
      <c r="B12" s="284"/>
      <c r="C12" s="284"/>
      <c r="D12" s="284"/>
      <c r="E12" s="284"/>
      <c r="F12" s="284"/>
      <c r="G12" s="284"/>
      <c r="H12" s="284"/>
      <c r="I12" s="284"/>
      <c r="J12" s="284"/>
      <c r="K12" s="284"/>
      <c r="L12" s="284"/>
      <c r="M12" s="284"/>
      <c r="N12" s="284"/>
      <c r="O12" s="284"/>
      <c r="P12" s="284"/>
      <c r="Q12" s="284"/>
      <c r="R12" s="284"/>
      <c r="S12" s="284"/>
      <c r="T12" s="284"/>
      <c r="U12" s="284"/>
      <c r="V12" s="284"/>
      <c r="W12" s="284"/>
      <c r="X12" s="285"/>
    </row>
    <row r="15" spans="1:24" ht="16.5" thickBot="1" x14ac:dyDescent="0.3">
      <c r="A15" s="382" t="s">
        <v>116</v>
      </c>
      <c r="B15" s="382"/>
      <c r="C15" s="382"/>
      <c r="D15" s="382"/>
      <c r="E15" s="382"/>
      <c r="F15" s="382"/>
    </row>
    <row r="16" spans="1:24" x14ac:dyDescent="0.25">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9"/>
    </row>
    <row r="17" spans="1:24" x14ac:dyDescent="0.25">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2"/>
    </row>
    <row r="18" spans="1:24" x14ac:dyDescent="0.25">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2"/>
    </row>
    <row r="19" spans="1:24" x14ac:dyDescent="0.25">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2"/>
    </row>
    <row r="20" spans="1:24" x14ac:dyDescent="0.25">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2"/>
    </row>
    <row r="21" spans="1:24" x14ac:dyDescent="0.25">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2"/>
    </row>
    <row r="22" spans="1:24" ht="15.75" thickBot="1" x14ac:dyDescent="0.3">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5"/>
    </row>
    <row r="25" spans="1:24" ht="16.5" thickBot="1" x14ac:dyDescent="0.3">
      <c r="A25" s="265" t="s">
        <v>117</v>
      </c>
      <c r="B25" s="265"/>
      <c r="C25" s="265"/>
      <c r="D25" s="265"/>
    </row>
    <row r="26" spans="1:24" x14ac:dyDescent="0.25">
      <c r="A26" s="277"/>
      <c r="B26" s="278"/>
      <c r="C26" s="278"/>
      <c r="D26" s="278"/>
      <c r="E26" s="278"/>
      <c r="F26" s="278"/>
      <c r="G26" s="278"/>
      <c r="H26" s="278"/>
      <c r="I26" s="278"/>
      <c r="J26" s="278"/>
      <c r="K26" s="278"/>
      <c r="L26" s="278"/>
      <c r="M26" s="278"/>
      <c r="N26" s="278"/>
      <c r="O26" s="278"/>
      <c r="P26" s="278"/>
      <c r="Q26" s="278"/>
      <c r="R26" s="278"/>
      <c r="S26" s="278"/>
      <c r="T26" s="278"/>
      <c r="U26" s="278"/>
      <c r="V26" s="278"/>
      <c r="W26" s="278"/>
      <c r="X26" s="279"/>
    </row>
    <row r="27" spans="1:24" x14ac:dyDescent="0.25">
      <c r="A27" s="280"/>
      <c r="B27" s="281"/>
      <c r="C27" s="281"/>
      <c r="D27" s="281"/>
      <c r="E27" s="281"/>
      <c r="F27" s="281"/>
      <c r="G27" s="281"/>
      <c r="H27" s="281"/>
      <c r="I27" s="281"/>
      <c r="J27" s="281"/>
      <c r="K27" s="281"/>
      <c r="L27" s="281"/>
      <c r="M27" s="281"/>
      <c r="N27" s="281"/>
      <c r="O27" s="281"/>
      <c r="P27" s="281"/>
      <c r="Q27" s="281"/>
      <c r="R27" s="281"/>
      <c r="S27" s="281"/>
      <c r="T27" s="281"/>
      <c r="U27" s="281"/>
      <c r="V27" s="281"/>
      <c r="W27" s="281"/>
      <c r="X27" s="282"/>
    </row>
    <row r="28" spans="1:24" x14ac:dyDescent="0.25">
      <c r="A28" s="280"/>
      <c r="B28" s="281"/>
      <c r="C28" s="281"/>
      <c r="D28" s="281"/>
      <c r="E28" s="281"/>
      <c r="F28" s="281"/>
      <c r="G28" s="281"/>
      <c r="H28" s="281"/>
      <c r="I28" s="281"/>
      <c r="J28" s="281"/>
      <c r="K28" s="281"/>
      <c r="L28" s="281"/>
      <c r="M28" s="281"/>
      <c r="N28" s="281"/>
      <c r="O28" s="281"/>
      <c r="P28" s="281"/>
      <c r="Q28" s="281"/>
      <c r="R28" s="281"/>
      <c r="S28" s="281"/>
      <c r="T28" s="281"/>
      <c r="U28" s="281"/>
      <c r="V28" s="281"/>
      <c r="W28" s="281"/>
      <c r="X28" s="282"/>
    </row>
    <row r="29" spans="1:24" x14ac:dyDescent="0.25">
      <c r="A29" s="280"/>
      <c r="B29" s="281"/>
      <c r="C29" s="281"/>
      <c r="D29" s="281"/>
      <c r="E29" s="281"/>
      <c r="F29" s="281"/>
      <c r="G29" s="281"/>
      <c r="H29" s="281"/>
      <c r="I29" s="281"/>
      <c r="J29" s="281"/>
      <c r="K29" s="281"/>
      <c r="L29" s="281"/>
      <c r="M29" s="281"/>
      <c r="N29" s="281"/>
      <c r="O29" s="281"/>
      <c r="P29" s="281"/>
      <c r="Q29" s="281"/>
      <c r="R29" s="281"/>
      <c r="S29" s="281"/>
      <c r="T29" s="281"/>
      <c r="U29" s="281"/>
      <c r="V29" s="281"/>
      <c r="W29" s="281"/>
      <c r="X29" s="282"/>
    </row>
    <row r="30" spans="1:24" x14ac:dyDescent="0.25">
      <c r="A30" s="280"/>
      <c r="B30" s="281"/>
      <c r="C30" s="281"/>
      <c r="D30" s="281"/>
      <c r="E30" s="281"/>
      <c r="F30" s="281"/>
      <c r="G30" s="281"/>
      <c r="H30" s="281"/>
      <c r="I30" s="281"/>
      <c r="J30" s="281"/>
      <c r="K30" s="281"/>
      <c r="L30" s="281"/>
      <c r="M30" s="281"/>
      <c r="N30" s="281"/>
      <c r="O30" s="281"/>
      <c r="P30" s="281"/>
      <c r="Q30" s="281"/>
      <c r="R30" s="281"/>
      <c r="S30" s="281"/>
      <c r="T30" s="281"/>
      <c r="U30" s="281"/>
      <c r="V30" s="281"/>
      <c r="W30" s="281"/>
      <c r="X30" s="282"/>
    </row>
    <row r="31" spans="1:24" x14ac:dyDescent="0.25">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2"/>
    </row>
    <row r="32" spans="1:24" ht="15.75" thickBot="1" x14ac:dyDescent="0.3">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5"/>
    </row>
    <row r="35" spans="1:24" ht="16.5" thickBot="1" x14ac:dyDescent="0.3">
      <c r="A35" s="382" t="s">
        <v>118</v>
      </c>
      <c r="B35" s="382"/>
      <c r="C35" s="382"/>
      <c r="D35" s="382"/>
      <c r="E35" s="382"/>
      <c r="F35" s="382"/>
    </row>
    <row r="36" spans="1:24" x14ac:dyDescent="0.25">
      <c r="A36" s="277"/>
      <c r="B36" s="278"/>
      <c r="C36" s="278"/>
      <c r="D36" s="278"/>
      <c r="E36" s="278"/>
      <c r="F36" s="278"/>
      <c r="G36" s="278"/>
      <c r="H36" s="278"/>
      <c r="I36" s="278"/>
      <c r="J36" s="278"/>
      <c r="K36" s="278"/>
      <c r="L36" s="278"/>
      <c r="M36" s="278"/>
      <c r="N36" s="278"/>
      <c r="O36" s="278"/>
      <c r="P36" s="278"/>
      <c r="Q36" s="278"/>
      <c r="R36" s="278"/>
      <c r="S36" s="278"/>
      <c r="T36" s="278"/>
      <c r="U36" s="278"/>
      <c r="V36" s="278"/>
      <c r="W36" s="278"/>
      <c r="X36" s="279"/>
    </row>
    <row r="37" spans="1:24" x14ac:dyDescent="0.25">
      <c r="A37" s="280"/>
      <c r="B37" s="281"/>
      <c r="C37" s="281"/>
      <c r="D37" s="281"/>
      <c r="E37" s="281"/>
      <c r="F37" s="281"/>
      <c r="G37" s="281"/>
      <c r="H37" s="281"/>
      <c r="I37" s="281"/>
      <c r="J37" s="281"/>
      <c r="K37" s="281"/>
      <c r="L37" s="281"/>
      <c r="M37" s="281"/>
      <c r="N37" s="281"/>
      <c r="O37" s="281"/>
      <c r="P37" s="281"/>
      <c r="Q37" s="281"/>
      <c r="R37" s="281"/>
      <c r="S37" s="281"/>
      <c r="T37" s="281"/>
      <c r="U37" s="281"/>
      <c r="V37" s="281"/>
      <c r="W37" s="281"/>
      <c r="X37" s="282"/>
    </row>
    <row r="38" spans="1:24" x14ac:dyDescent="0.25">
      <c r="A38" s="280"/>
      <c r="B38" s="281"/>
      <c r="C38" s="281"/>
      <c r="D38" s="281"/>
      <c r="E38" s="281"/>
      <c r="F38" s="281"/>
      <c r="G38" s="281"/>
      <c r="H38" s="281"/>
      <c r="I38" s="281"/>
      <c r="J38" s="281"/>
      <c r="K38" s="281"/>
      <c r="L38" s="281"/>
      <c r="M38" s="281"/>
      <c r="N38" s="281"/>
      <c r="O38" s="281"/>
      <c r="P38" s="281"/>
      <c r="Q38" s="281"/>
      <c r="R38" s="281"/>
      <c r="S38" s="281"/>
      <c r="T38" s="281"/>
      <c r="U38" s="281"/>
      <c r="V38" s="281"/>
      <c r="W38" s="281"/>
      <c r="X38" s="282"/>
    </row>
    <row r="39" spans="1:24" x14ac:dyDescent="0.25">
      <c r="A39" s="280"/>
      <c r="B39" s="281"/>
      <c r="C39" s="281"/>
      <c r="D39" s="281"/>
      <c r="E39" s="281"/>
      <c r="F39" s="281"/>
      <c r="G39" s="281"/>
      <c r="H39" s="281"/>
      <c r="I39" s="281"/>
      <c r="J39" s="281"/>
      <c r="K39" s="281"/>
      <c r="L39" s="281"/>
      <c r="M39" s="281"/>
      <c r="N39" s="281"/>
      <c r="O39" s="281"/>
      <c r="P39" s="281"/>
      <c r="Q39" s="281"/>
      <c r="R39" s="281"/>
      <c r="S39" s="281"/>
      <c r="T39" s="281"/>
      <c r="U39" s="281"/>
      <c r="V39" s="281"/>
      <c r="W39" s="281"/>
      <c r="X39" s="282"/>
    </row>
    <row r="40" spans="1:24" x14ac:dyDescent="0.2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2"/>
    </row>
    <row r="41" spans="1:24" x14ac:dyDescent="0.25">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2"/>
    </row>
    <row r="42" spans="1:24" ht="15.75" thickBot="1" x14ac:dyDescent="0.3">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5"/>
    </row>
    <row r="45" spans="1:24" ht="16.5" thickBot="1" x14ac:dyDescent="0.3">
      <c r="A45" s="382" t="s">
        <v>119</v>
      </c>
      <c r="B45" s="382"/>
      <c r="C45" s="382"/>
      <c r="D45" s="382"/>
      <c r="E45" s="382"/>
      <c r="F45" s="382"/>
      <c r="G45" s="382"/>
      <c r="H45" s="382"/>
    </row>
    <row r="46" spans="1:24" x14ac:dyDescent="0.25">
      <c r="A46" s="277"/>
      <c r="B46" s="278"/>
      <c r="C46" s="278"/>
      <c r="D46" s="278"/>
      <c r="E46" s="278"/>
      <c r="F46" s="278"/>
      <c r="G46" s="278"/>
      <c r="H46" s="278"/>
      <c r="I46" s="278"/>
      <c r="J46" s="278"/>
      <c r="K46" s="278"/>
      <c r="L46" s="278"/>
      <c r="M46" s="278"/>
      <c r="N46" s="278"/>
      <c r="O46" s="278"/>
      <c r="P46" s="278"/>
      <c r="Q46" s="278"/>
      <c r="R46" s="278"/>
      <c r="S46" s="278"/>
      <c r="T46" s="278"/>
      <c r="U46" s="278"/>
      <c r="V46" s="278"/>
      <c r="W46" s="278"/>
      <c r="X46" s="279"/>
    </row>
    <row r="47" spans="1:24" x14ac:dyDescent="0.25">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2"/>
    </row>
    <row r="48" spans="1:24" x14ac:dyDescent="0.25">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2"/>
    </row>
    <row r="49" spans="1:24" x14ac:dyDescent="0.25">
      <c r="A49" s="280"/>
      <c r="B49" s="281"/>
      <c r="C49" s="281"/>
      <c r="D49" s="281"/>
      <c r="E49" s="281"/>
      <c r="F49" s="281"/>
      <c r="G49" s="281"/>
      <c r="H49" s="281"/>
      <c r="I49" s="281"/>
      <c r="J49" s="281"/>
      <c r="K49" s="281"/>
      <c r="L49" s="281"/>
      <c r="M49" s="281"/>
      <c r="N49" s="281"/>
      <c r="O49" s="281"/>
      <c r="P49" s="281"/>
      <c r="Q49" s="281"/>
      <c r="R49" s="281"/>
      <c r="S49" s="281"/>
      <c r="T49" s="281"/>
      <c r="U49" s="281"/>
      <c r="V49" s="281"/>
      <c r="W49" s="281"/>
      <c r="X49" s="282"/>
    </row>
    <row r="50" spans="1:24" x14ac:dyDescent="0.25">
      <c r="A50" s="280"/>
      <c r="B50" s="281"/>
      <c r="C50" s="281"/>
      <c r="D50" s="281"/>
      <c r="E50" s="281"/>
      <c r="F50" s="281"/>
      <c r="G50" s="281"/>
      <c r="H50" s="281"/>
      <c r="I50" s="281"/>
      <c r="J50" s="281"/>
      <c r="K50" s="281"/>
      <c r="L50" s="281"/>
      <c r="M50" s="281"/>
      <c r="N50" s="281"/>
      <c r="O50" s="281"/>
      <c r="P50" s="281"/>
      <c r="Q50" s="281"/>
      <c r="R50" s="281"/>
      <c r="S50" s="281"/>
      <c r="T50" s="281"/>
      <c r="U50" s="281"/>
      <c r="V50" s="281"/>
      <c r="W50" s="281"/>
      <c r="X50" s="282"/>
    </row>
    <row r="51" spans="1:24" x14ac:dyDescent="0.25">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2"/>
    </row>
    <row r="52" spans="1:24" ht="15.75" thickBot="1" x14ac:dyDescent="0.3">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5"/>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95" customHeight="1" x14ac:dyDescent="0.25">
      <c r="A2" s="384" t="s">
        <v>228</v>
      </c>
      <c r="B2" s="384"/>
      <c r="C2" s="384"/>
      <c r="D2" s="384"/>
      <c r="E2" s="384"/>
      <c r="F2" s="384"/>
      <c r="G2" s="384"/>
      <c r="H2" s="384"/>
      <c r="I2" s="384"/>
      <c r="J2" s="384"/>
      <c r="K2" s="384"/>
      <c r="L2" s="384"/>
      <c r="M2" s="384"/>
      <c r="N2" s="384"/>
      <c r="O2" s="384"/>
      <c r="P2" s="384"/>
      <c r="Q2" s="384"/>
      <c r="R2" s="384"/>
      <c r="S2" s="384"/>
      <c r="T2" s="384"/>
      <c r="U2" s="384"/>
      <c r="V2" s="384"/>
      <c r="W2" s="384"/>
      <c r="X2" s="384"/>
      <c r="Y2" s="384"/>
    </row>
    <row r="3" spans="1:25" ht="15" customHeight="1" x14ac:dyDescent="0.25">
      <c r="A3" s="384"/>
      <c r="B3" s="384"/>
      <c r="C3" s="384"/>
      <c r="D3" s="384"/>
      <c r="E3" s="384"/>
      <c r="F3" s="384"/>
      <c r="G3" s="384"/>
      <c r="H3" s="384"/>
      <c r="I3" s="384"/>
      <c r="J3" s="384"/>
      <c r="K3" s="384"/>
      <c r="L3" s="384"/>
      <c r="M3" s="384"/>
      <c r="N3" s="384"/>
      <c r="O3" s="384"/>
      <c r="P3" s="384"/>
      <c r="Q3" s="384"/>
      <c r="R3" s="384"/>
      <c r="S3" s="384"/>
      <c r="T3" s="384"/>
      <c r="U3" s="384"/>
      <c r="V3" s="384"/>
      <c r="W3" s="384"/>
      <c r="X3" s="384"/>
      <c r="Y3" s="384"/>
    </row>
    <row r="4" spans="1:25" ht="15" customHeight="1" x14ac:dyDescent="0.25">
      <c r="A4" s="384"/>
      <c r="B4" s="384"/>
      <c r="C4" s="384"/>
      <c r="D4" s="384"/>
      <c r="E4" s="384"/>
      <c r="F4" s="384"/>
      <c r="G4" s="384"/>
      <c r="H4" s="384"/>
      <c r="I4" s="384"/>
      <c r="J4" s="384"/>
      <c r="K4" s="384"/>
      <c r="L4" s="384"/>
      <c r="M4" s="384"/>
      <c r="N4" s="384"/>
      <c r="O4" s="384"/>
      <c r="P4" s="384"/>
      <c r="Q4" s="384"/>
      <c r="R4" s="384"/>
      <c r="S4" s="384"/>
      <c r="T4" s="384"/>
      <c r="U4" s="384"/>
      <c r="V4" s="384"/>
      <c r="W4" s="384"/>
      <c r="X4" s="384"/>
      <c r="Y4" s="384"/>
    </row>
    <row r="5" spans="1:25" ht="15" customHeight="1" x14ac:dyDescent="0.25">
      <c r="A5" s="384"/>
      <c r="B5" s="384"/>
      <c r="C5" s="384"/>
      <c r="D5" s="384"/>
      <c r="E5" s="384"/>
      <c r="F5" s="384"/>
      <c r="G5" s="384"/>
      <c r="H5" s="384"/>
      <c r="I5" s="384"/>
      <c r="J5" s="384"/>
      <c r="K5" s="384"/>
      <c r="L5" s="384"/>
      <c r="M5" s="384"/>
      <c r="N5" s="384"/>
      <c r="O5" s="384"/>
      <c r="P5" s="384"/>
      <c r="Q5" s="384"/>
      <c r="R5" s="384"/>
      <c r="S5" s="384"/>
      <c r="T5" s="384"/>
      <c r="U5" s="384"/>
      <c r="V5" s="384"/>
      <c r="W5" s="384"/>
      <c r="X5" s="384"/>
      <c r="Y5" s="384"/>
    </row>
    <row r="6" spans="1:25" ht="15" customHeight="1" x14ac:dyDescent="0.25">
      <c r="A6" s="384"/>
      <c r="B6" s="384"/>
      <c r="C6" s="384"/>
      <c r="D6" s="384"/>
      <c r="E6" s="384"/>
      <c r="F6" s="384"/>
      <c r="G6" s="384"/>
      <c r="H6" s="384"/>
      <c r="I6" s="384"/>
      <c r="J6" s="384"/>
      <c r="K6" s="384"/>
      <c r="L6" s="384"/>
      <c r="M6" s="384"/>
      <c r="N6" s="384"/>
      <c r="O6" s="384"/>
      <c r="P6" s="384"/>
      <c r="Q6" s="384"/>
      <c r="R6" s="384"/>
      <c r="S6" s="384"/>
      <c r="T6" s="384"/>
      <c r="U6" s="384"/>
      <c r="V6" s="384"/>
      <c r="W6" s="384"/>
      <c r="X6" s="384"/>
      <c r="Y6" s="384"/>
    </row>
    <row r="7" spans="1:25" ht="15" customHeight="1" x14ac:dyDescent="0.25">
      <c r="A7" s="384"/>
      <c r="B7" s="384"/>
      <c r="C7" s="384"/>
      <c r="D7" s="384"/>
      <c r="E7" s="384"/>
      <c r="F7" s="384"/>
      <c r="G7" s="384"/>
      <c r="H7" s="384"/>
      <c r="I7" s="384"/>
      <c r="J7" s="384"/>
      <c r="K7" s="384"/>
      <c r="L7" s="384"/>
      <c r="M7" s="384"/>
      <c r="N7" s="384"/>
      <c r="O7" s="384"/>
      <c r="P7" s="384"/>
      <c r="Q7" s="384"/>
      <c r="R7" s="384"/>
      <c r="S7" s="384"/>
      <c r="T7" s="384"/>
      <c r="U7" s="384"/>
      <c r="V7" s="384"/>
      <c r="W7" s="384"/>
      <c r="X7" s="384"/>
      <c r="Y7" s="384"/>
    </row>
    <row r="8" spans="1:25" ht="15" customHeight="1" x14ac:dyDescent="0.25">
      <c r="A8" s="384"/>
      <c r="B8" s="384"/>
      <c r="C8" s="384"/>
      <c r="D8" s="384"/>
      <c r="E8" s="384"/>
      <c r="F8" s="384"/>
      <c r="G8" s="384"/>
      <c r="H8" s="384"/>
      <c r="I8" s="384"/>
      <c r="J8" s="384"/>
      <c r="K8" s="384"/>
      <c r="L8" s="384"/>
      <c r="M8" s="384"/>
      <c r="N8" s="384"/>
      <c r="O8" s="384"/>
      <c r="P8" s="384"/>
      <c r="Q8" s="384"/>
      <c r="R8" s="384"/>
      <c r="S8" s="384"/>
      <c r="T8" s="384"/>
      <c r="U8" s="384"/>
      <c r="V8" s="384"/>
      <c r="W8" s="384"/>
      <c r="X8" s="384"/>
      <c r="Y8" s="384"/>
    </row>
    <row r="9" spans="1:25" ht="15" customHeight="1" x14ac:dyDescent="0.25">
      <c r="A9" s="384"/>
      <c r="B9" s="384"/>
      <c r="C9" s="384"/>
      <c r="D9" s="384"/>
      <c r="E9" s="384"/>
      <c r="F9" s="384"/>
      <c r="G9" s="384"/>
      <c r="H9" s="384"/>
      <c r="I9" s="384"/>
      <c r="J9" s="384"/>
      <c r="K9" s="384"/>
      <c r="L9" s="384"/>
      <c r="M9" s="384"/>
      <c r="N9" s="384"/>
      <c r="O9" s="384"/>
      <c r="P9" s="384"/>
      <c r="Q9" s="384"/>
      <c r="R9" s="384"/>
      <c r="S9" s="384"/>
      <c r="T9" s="384"/>
      <c r="U9" s="384"/>
      <c r="V9" s="384"/>
      <c r="W9" s="384"/>
      <c r="X9" s="384"/>
      <c r="Y9" s="384"/>
    </row>
    <row r="10" spans="1:25" ht="15" customHeight="1" x14ac:dyDescent="0.2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row>
    <row r="11" spans="1:25" ht="15" customHeight="1" x14ac:dyDescent="0.2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row>
    <row r="12" spans="1:25" ht="15" customHeight="1" x14ac:dyDescent="0.2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row>
    <row r="13" spans="1:25" ht="15" customHeight="1" x14ac:dyDescent="0.2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row>
    <row r="14" spans="1:25" ht="15" customHeight="1" x14ac:dyDescent="0.2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row>
    <row r="15" spans="1:25" ht="15" customHeight="1" x14ac:dyDescent="0.2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row>
    <row r="16" spans="1:25" ht="15" customHeight="1" x14ac:dyDescent="0.25">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row>
    <row r="17" spans="1:25" ht="15" customHeight="1" x14ac:dyDescent="0.25">
      <c r="A17" s="384"/>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row>
    <row r="18" spans="1:25" ht="15" customHeight="1" x14ac:dyDescent="0.25">
      <c r="A18" s="384"/>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row>
    <row r="19" spans="1:25" ht="15" customHeight="1" x14ac:dyDescent="0.25">
      <c r="A19" s="384"/>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row>
    <row r="20" spans="1:25" ht="15" customHeight="1" x14ac:dyDescent="0.25">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row>
    <row r="21" spans="1:25" ht="15" customHeight="1" x14ac:dyDescent="0.2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row>
    <row r="22" spans="1:25" ht="15" customHeight="1" x14ac:dyDescent="0.25">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row>
    <row r="23" spans="1:25" ht="15" customHeight="1" x14ac:dyDescent="0.25">
      <c r="A23" s="384"/>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row>
    <row r="24" spans="1:25" ht="15" customHeight="1" x14ac:dyDescent="0.25">
      <c r="A24" s="384"/>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row>
    <row r="25" spans="1:25" ht="15" customHeight="1" x14ac:dyDescent="0.25">
      <c r="A25" s="384"/>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row>
    <row r="26" spans="1:25" ht="15" customHeight="1" x14ac:dyDescent="0.25">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40625" defaultRowHeight="12.75" x14ac:dyDescent="0.2"/>
  <cols>
    <col min="1" max="1" width="3.140625" style="92" customWidth="1"/>
    <col min="2" max="8" width="3.85546875" style="92" customWidth="1"/>
    <col min="9" max="9" width="1.85546875" style="92" customWidth="1"/>
    <col min="10" max="10" width="8.42578125" style="93" bestFit="1" customWidth="1"/>
    <col min="11" max="11" width="32" style="92" bestFit="1" customWidth="1"/>
    <col min="12" max="12" width="4.85546875" style="92" customWidth="1"/>
    <col min="13" max="19" width="3.85546875" style="92" customWidth="1"/>
    <col min="20" max="20" width="1.85546875" style="92" customWidth="1"/>
    <col min="21" max="21" width="4.42578125" style="92" customWidth="1"/>
    <col min="22" max="22" width="30.7109375" style="92" bestFit="1" customWidth="1"/>
    <col min="23" max="23" width="2.85546875" style="92" customWidth="1"/>
    <col min="24" max="24" width="3.140625" style="92" customWidth="1"/>
    <col min="25" max="25" width="7.85546875" style="92" customWidth="1"/>
    <col min="26" max="16384" width="9.140625" style="92"/>
  </cols>
  <sheetData>
    <row r="1" spans="1:28" ht="18" x14ac:dyDescent="0.25">
      <c r="A1" s="385" t="s">
        <v>229</v>
      </c>
      <c r="B1" s="385"/>
      <c r="C1" s="385"/>
      <c r="D1" s="385"/>
      <c r="E1" s="385"/>
      <c r="F1" s="385"/>
      <c r="G1" s="385"/>
      <c r="H1" s="385"/>
      <c r="I1" s="385"/>
      <c r="J1" s="385"/>
      <c r="K1" s="385"/>
      <c r="L1" s="164"/>
      <c r="M1" s="164"/>
      <c r="N1" s="164"/>
      <c r="O1" s="164"/>
      <c r="P1" s="164"/>
      <c r="Q1" s="164"/>
      <c r="R1" s="164"/>
      <c r="S1" s="164"/>
      <c r="T1" s="164"/>
      <c r="U1" s="164"/>
      <c r="V1" s="164"/>
      <c r="W1" s="165"/>
      <c r="X1" s="166"/>
      <c r="Y1" s="167"/>
      <c r="Z1" s="166"/>
      <c r="AA1" s="166"/>
    </row>
    <row r="2" spans="1:28" x14ac:dyDescent="0.2">
      <c r="A2" s="386" t="s">
        <v>143</v>
      </c>
      <c r="B2" s="386"/>
      <c r="C2" s="386"/>
      <c r="D2" s="386"/>
      <c r="E2" s="386"/>
      <c r="F2" s="386"/>
      <c r="G2" s="386"/>
      <c r="H2" s="386"/>
      <c r="I2" s="386"/>
      <c r="J2" s="386"/>
      <c r="K2" s="386"/>
      <c r="L2" s="168"/>
      <c r="M2" s="94"/>
      <c r="N2" s="94"/>
      <c r="O2" s="94"/>
      <c r="P2" s="94"/>
      <c r="Q2" s="94"/>
      <c r="R2" s="94"/>
      <c r="S2" s="94"/>
      <c r="T2" s="94"/>
      <c r="U2" s="168"/>
      <c r="V2" s="169" t="s">
        <v>144</v>
      </c>
      <c r="W2" s="165"/>
      <c r="X2" s="166"/>
      <c r="Y2" s="170"/>
      <c r="Z2" s="166"/>
      <c r="AA2" s="166"/>
    </row>
    <row r="3" spans="1:28" x14ac:dyDescent="0.2">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
      <c r="A4" s="168"/>
      <c r="B4" s="168"/>
      <c r="C4" s="168"/>
      <c r="D4" s="387" t="s">
        <v>145</v>
      </c>
      <c r="E4" s="388"/>
      <c r="F4" s="389">
        <v>2019</v>
      </c>
      <c r="G4" s="390"/>
      <c r="H4" s="391"/>
      <c r="I4" s="168"/>
      <c r="J4" s="173"/>
      <c r="K4" s="387" t="s">
        <v>146</v>
      </c>
      <c r="L4" s="388"/>
      <c r="M4" s="389">
        <v>1</v>
      </c>
      <c r="N4" s="391"/>
      <c r="O4" s="398"/>
      <c r="P4" s="399"/>
      <c r="Q4" s="399"/>
      <c r="R4" s="399"/>
      <c r="S4" s="399"/>
      <c r="T4" s="168"/>
      <c r="U4" s="168"/>
      <c r="V4" s="168"/>
      <c r="W4" s="165"/>
      <c r="X4" s="166"/>
      <c r="Y4" s="170"/>
      <c r="Z4" s="166"/>
      <c r="AA4" s="166"/>
    </row>
    <row r="5" spans="1:28" x14ac:dyDescent="0.2">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
      <c r="A7" s="176"/>
      <c r="B7" s="400" t="s">
        <v>147</v>
      </c>
      <c r="C7" s="400"/>
      <c r="D7" s="400"/>
      <c r="E7" s="400"/>
      <c r="F7" s="400"/>
      <c r="G7" s="400"/>
      <c r="H7" s="400"/>
      <c r="I7" s="400"/>
      <c r="J7" s="400"/>
      <c r="K7" s="400"/>
      <c r="L7" s="400"/>
      <c r="M7" s="400"/>
      <c r="N7" s="400"/>
      <c r="O7" s="400"/>
      <c r="P7" s="400"/>
      <c r="Q7" s="400"/>
      <c r="R7" s="400"/>
      <c r="S7" s="400"/>
      <c r="T7" s="400"/>
      <c r="U7" s="400"/>
      <c r="V7" s="400"/>
      <c r="W7" s="176"/>
      <c r="X7" s="176"/>
      <c r="Y7" s="392"/>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92"/>
      <c r="Z8" s="177"/>
      <c r="AA8" s="177"/>
    </row>
    <row r="9" spans="1:28" s="99" customFormat="1" ht="13.5" x14ac:dyDescent="0.3">
      <c r="A9" s="181"/>
      <c r="B9" s="393">
        <f>DATE(year,7,1)</f>
        <v>43647</v>
      </c>
      <c r="C9" s="394"/>
      <c r="D9" s="394"/>
      <c r="E9" s="394"/>
      <c r="F9" s="394"/>
      <c r="G9" s="394"/>
      <c r="H9" s="394"/>
      <c r="I9" s="182"/>
      <c r="J9" s="395" t="s">
        <v>148</v>
      </c>
      <c r="K9" s="395"/>
      <c r="L9" s="183"/>
      <c r="M9" s="393">
        <f>DATE(year+1,1,1)</f>
        <v>43831</v>
      </c>
      <c r="N9" s="394"/>
      <c r="O9" s="394"/>
      <c r="P9" s="394"/>
      <c r="Q9" s="394"/>
      <c r="R9" s="394"/>
      <c r="S9" s="394"/>
      <c r="T9" s="183"/>
      <c r="U9" s="395" t="s">
        <v>149</v>
      </c>
      <c r="V9" s="395"/>
      <c r="W9" s="181"/>
      <c r="X9" s="181"/>
      <c r="Y9" s="392"/>
      <c r="Z9" s="184"/>
      <c r="AA9" s="184"/>
      <c r="AB9" s="101"/>
    </row>
    <row r="10" spans="1:28" s="98" customFormat="1" ht="13.15" customHeight="1" x14ac:dyDescent="0.2">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96" t="s">
        <v>150</v>
      </c>
      <c r="K10" s="396"/>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92"/>
      <c r="Z10" s="180"/>
      <c r="AA10" s="180"/>
    </row>
    <row r="11" spans="1:28" s="98" customFormat="1" ht="13.15" customHeight="1" x14ac:dyDescent="0.2">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397" t="s">
        <v>206</v>
      </c>
      <c r="K11" s="397"/>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92"/>
      <c r="Z11" s="180"/>
      <c r="AA11" s="180"/>
    </row>
    <row r="12" spans="1:28" s="98" customFormat="1" ht="13.15" customHeight="1" x14ac:dyDescent="0.2">
      <c r="A12" s="180"/>
      <c r="B12" s="189">
        <v>43653</v>
      </c>
      <c r="C12" s="192">
        <v>43654</v>
      </c>
      <c r="D12" s="192">
        <v>43655</v>
      </c>
      <c r="E12" s="195">
        <v>43656</v>
      </c>
      <c r="F12" s="192">
        <v>43657</v>
      </c>
      <c r="G12" s="192">
        <v>43658</v>
      </c>
      <c r="H12" s="189">
        <v>43659</v>
      </c>
      <c r="I12" s="183"/>
      <c r="J12" s="401" t="s">
        <v>207</v>
      </c>
      <c r="K12" s="401"/>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15" customHeight="1" x14ac:dyDescent="0.2">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15"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15" customHeight="1" x14ac:dyDescent="0.2">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15" customHeight="1" x14ac:dyDescent="0.2">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1.25"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3">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3.5" x14ac:dyDescent="0.3">
      <c r="A19" s="181"/>
      <c r="B19" s="393">
        <f>DATE(year,8,1)</f>
        <v>43678</v>
      </c>
      <c r="C19" s="394"/>
      <c r="D19" s="394"/>
      <c r="E19" s="394"/>
      <c r="F19" s="394"/>
      <c r="G19" s="394"/>
      <c r="H19" s="394"/>
      <c r="I19" s="182"/>
      <c r="J19" s="395" t="s">
        <v>152</v>
      </c>
      <c r="K19" s="395"/>
      <c r="L19" s="183"/>
      <c r="M19" s="393">
        <f>DATE(year+1,2,1)</f>
        <v>43862</v>
      </c>
      <c r="N19" s="394"/>
      <c r="O19" s="394"/>
      <c r="P19" s="394"/>
      <c r="Q19" s="394"/>
      <c r="R19" s="394"/>
      <c r="S19" s="394"/>
      <c r="T19" s="183"/>
      <c r="U19" s="395" t="s">
        <v>153</v>
      </c>
      <c r="V19" s="395"/>
      <c r="W19" s="181"/>
      <c r="X19" s="181"/>
      <c r="Y19" s="198"/>
      <c r="Z19" s="199"/>
      <c r="AA19" s="197"/>
      <c r="AB19" s="105"/>
      <c r="AC19" s="106"/>
    </row>
    <row r="20" spans="1:40" s="98" customFormat="1" ht="13.15"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15" customHeight="1" x14ac:dyDescent="0.2">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15" customHeight="1" x14ac:dyDescent="0.3">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15" customHeight="1" x14ac:dyDescent="0.2">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15"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15"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15"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1.25" x14ac:dyDescent="0.2">
      <c r="A28" s="180"/>
      <c r="B28" s="393">
        <f>DATE(year,9,1)</f>
        <v>43709</v>
      </c>
      <c r="C28" s="394"/>
      <c r="D28" s="394"/>
      <c r="E28" s="394"/>
      <c r="F28" s="394"/>
      <c r="G28" s="394"/>
      <c r="H28" s="394"/>
      <c r="I28" s="183"/>
      <c r="J28" s="395" t="s">
        <v>155</v>
      </c>
      <c r="K28" s="395"/>
      <c r="L28" s="183"/>
      <c r="M28" s="393">
        <f>DATE(year+1,3,1)</f>
        <v>43891</v>
      </c>
      <c r="N28" s="394"/>
      <c r="O28" s="394"/>
      <c r="P28" s="394"/>
      <c r="Q28" s="394"/>
      <c r="R28" s="394"/>
      <c r="S28" s="394"/>
      <c r="T28" s="183"/>
      <c r="U28" s="395" t="s">
        <v>156</v>
      </c>
      <c r="V28" s="395"/>
      <c r="W28" s="180"/>
      <c r="X28" s="180"/>
      <c r="Y28" s="213"/>
      <c r="Z28" s="180"/>
      <c r="AA28" s="180"/>
    </row>
    <row r="29" spans="1:40" s="98" customFormat="1" ht="13.15" customHeight="1" x14ac:dyDescent="0.2">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15" customHeight="1" x14ac:dyDescent="0.2">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15" customHeight="1" x14ac:dyDescent="0.2">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15" customHeight="1" x14ac:dyDescent="0.3">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15" customHeight="1" x14ac:dyDescent="0.3">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15"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15" customHeight="1" x14ac:dyDescent="0.3">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92"/>
      <c r="Z35" s="181"/>
      <c r="AA35" s="180"/>
      <c r="AB35" s="99"/>
    </row>
    <row r="36" spans="1:28" s="98" customFormat="1" ht="5.4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92"/>
      <c r="Z36" s="180"/>
      <c r="AA36" s="180"/>
    </row>
    <row r="37" spans="1:28" s="98" customFormat="1" ht="11.25" x14ac:dyDescent="0.2">
      <c r="A37" s="180"/>
      <c r="B37" s="393">
        <f>DATE(year,10,1)</f>
        <v>43739</v>
      </c>
      <c r="C37" s="394"/>
      <c r="D37" s="394"/>
      <c r="E37" s="394"/>
      <c r="F37" s="394"/>
      <c r="G37" s="394"/>
      <c r="H37" s="394"/>
      <c r="I37" s="183"/>
      <c r="J37" s="395" t="s">
        <v>157</v>
      </c>
      <c r="K37" s="395"/>
      <c r="L37" s="183"/>
      <c r="M37" s="393">
        <f>DATE(year+1,4,1)</f>
        <v>43922</v>
      </c>
      <c r="N37" s="394"/>
      <c r="O37" s="394"/>
      <c r="P37" s="394"/>
      <c r="Q37" s="394"/>
      <c r="R37" s="394"/>
      <c r="S37" s="394"/>
      <c r="T37" s="183"/>
      <c r="U37" s="395" t="s">
        <v>158</v>
      </c>
      <c r="V37" s="395"/>
      <c r="W37" s="180"/>
      <c r="X37" s="180"/>
      <c r="Y37" s="392"/>
      <c r="Z37" s="180"/>
      <c r="AA37" s="180"/>
    </row>
    <row r="38" spans="1:28" s="98" customFormat="1" ht="13.15" customHeight="1" x14ac:dyDescent="0.2">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92"/>
      <c r="Z38" s="180"/>
      <c r="AA38" s="180"/>
    </row>
    <row r="39" spans="1:28" s="98" customFormat="1" ht="13.15" customHeight="1" x14ac:dyDescent="0.3">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92"/>
      <c r="Z39" s="180"/>
      <c r="AA39" s="181"/>
    </row>
    <row r="40" spans="1:28" s="98" customFormat="1" ht="13.15" customHeight="1" x14ac:dyDescent="0.2">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15" customHeight="1" x14ac:dyDescent="0.3">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15" customHeight="1" x14ac:dyDescent="0.2">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15"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15" customHeight="1" x14ac:dyDescent="0.3">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4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1.25" x14ac:dyDescent="0.2">
      <c r="A46" s="180"/>
      <c r="B46" s="393">
        <f>DATE(year,11,1)</f>
        <v>43770</v>
      </c>
      <c r="C46" s="394"/>
      <c r="D46" s="394"/>
      <c r="E46" s="394"/>
      <c r="F46" s="394"/>
      <c r="G46" s="394"/>
      <c r="H46" s="394"/>
      <c r="I46" s="183"/>
      <c r="J46" s="395" t="s">
        <v>159</v>
      </c>
      <c r="K46" s="395"/>
      <c r="L46" s="183"/>
      <c r="M46" s="393">
        <f>DATE(year+1,5,1)</f>
        <v>43952</v>
      </c>
      <c r="N46" s="394"/>
      <c r="O46" s="394"/>
      <c r="P46" s="394"/>
      <c r="Q46" s="394"/>
      <c r="R46" s="394"/>
      <c r="S46" s="394"/>
      <c r="T46" s="183"/>
      <c r="U46" s="395" t="s">
        <v>160</v>
      </c>
      <c r="V46" s="395"/>
      <c r="W46" s="180"/>
      <c r="X46" s="180"/>
      <c r="Y46" s="180"/>
      <c r="Z46" s="180"/>
      <c r="AA46" s="180"/>
    </row>
    <row r="47" spans="1:28" s="98" customFormat="1" ht="13.15" customHeight="1" x14ac:dyDescent="0.2">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15"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15" customHeight="1" x14ac:dyDescent="0.2">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15" customHeight="1" x14ac:dyDescent="0.3">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15" customHeight="1" x14ac:dyDescent="0.3">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15"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15" customHeight="1" x14ac:dyDescent="0.3">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4.9000000000000004" customHeight="1" x14ac:dyDescent="0.3">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1.25" x14ac:dyDescent="0.2">
      <c r="A55" s="180"/>
      <c r="B55" s="393">
        <f>DATE(year,12,1)</f>
        <v>43800</v>
      </c>
      <c r="C55" s="394"/>
      <c r="D55" s="394"/>
      <c r="E55" s="394"/>
      <c r="F55" s="394"/>
      <c r="G55" s="394"/>
      <c r="H55" s="394"/>
      <c r="I55" s="183"/>
      <c r="J55" s="395" t="s">
        <v>161</v>
      </c>
      <c r="K55" s="395"/>
      <c r="L55" s="183"/>
      <c r="M55" s="393">
        <f>DATE(year+1,6,1)</f>
        <v>43983</v>
      </c>
      <c r="N55" s="394"/>
      <c r="O55" s="394"/>
      <c r="P55" s="394"/>
      <c r="Q55" s="394"/>
      <c r="R55" s="394"/>
      <c r="S55" s="394"/>
      <c r="T55" s="183"/>
      <c r="U55" s="395" t="s">
        <v>162</v>
      </c>
      <c r="V55" s="395"/>
      <c r="W55" s="180"/>
      <c r="X55" s="180"/>
      <c r="Y55" s="180"/>
      <c r="Z55" s="180"/>
      <c r="AA55" s="180"/>
    </row>
    <row r="56" spans="1:28" s="98" customFormat="1" ht="13.15" customHeight="1" x14ac:dyDescent="0.2">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15" customHeight="1" x14ac:dyDescent="0.2">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15" customHeight="1" x14ac:dyDescent="0.2">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15" customHeight="1" x14ac:dyDescent="0.2">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15" customHeight="1" x14ac:dyDescent="0.3">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15" customHeight="1" x14ac:dyDescent="0.3">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15"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ht="14.25" x14ac:dyDescent="0.3">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
      <c r="B68" s="92"/>
      <c r="C68" s="92"/>
      <c r="D68" s="92"/>
      <c r="E68" s="92"/>
      <c r="F68" s="92"/>
      <c r="G68" s="92"/>
      <c r="H68" s="92"/>
      <c r="I68" s="92"/>
      <c r="J68" s="93"/>
      <c r="K68" s="92"/>
      <c r="L68" s="92"/>
      <c r="M68" s="92"/>
      <c r="N68" s="92"/>
      <c r="O68" s="92"/>
      <c r="P68" s="92"/>
      <c r="Q68" s="92"/>
      <c r="R68" s="92"/>
      <c r="S68" s="92"/>
      <c r="T68" s="92"/>
      <c r="U68" s="92"/>
      <c r="V68" s="92"/>
    </row>
    <row r="69" spans="2:28" x14ac:dyDescent="0.2">
      <c r="Y69" s="98"/>
      <c r="Z69" s="98"/>
      <c r="AA69" s="98"/>
      <c r="AB69" s="98"/>
    </row>
    <row r="70" spans="2:28" x14ac:dyDescent="0.2">
      <c r="M70" s="98"/>
      <c r="Y70" s="98"/>
      <c r="Z70" s="98"/>
      <c r="AB70" s="98"/>
    </row>
    <row r="71" spans="2:28" x14ac:dyDescent="0.2">
      <c r="M71" s="98"/>
      <c r="Y71" s="98"/>
      <c r="Z71" s="98"/>
      <c r="AB71" s="98"/>
    </row>
    <row r="72" spans="2:28" x14ac:dyDescent="0.2">
      <c r="L72" s="98"/>
      <c r="M72" s="98"/>
    </row>
    <row r="73" spans="2:28" ht="14.25" x14ac:dyDescent="0.3">
      <c r="L73" s="98"/>
      <c r="M73" s="99"/>
      <c r="R73" s="107"/>
      <c r="S73" s="96"/>
    </row>
    <row r="74" spans="2:28" x14ac:dyDescent="0.2">
      <c r="M74" s="98"/>
    </row>
    <row r="75" spans="2:28" x14ac:dyDescent="0.2">
      <c r="K75" s="160"/>
      <c r="M75" s="98"/>
    </row>
    <row r="76" spans="2:28" x14ac:dyDescent="0.2">
      <c r="K76" s="160"/>
      <c r="M76" s="98"/>
    </row>
    <row r="77" spans="2:28" x14ac:dyDescent="0.2">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62</v>
      </c>
      <c r="C1" t="s">
        <v>1</v>
      </c>
      <c r="D1" t="s">
        <v>8</v>
      </c>
      <c r="E1" t="s">
        <v>14</v>
      </c>
      <c r="F1" t="s">
        <v>15</v>
      </c>
      <c r="G1" t="s">
        <v>62</v>
      </c>
    </row>
    <row r="2" spans="1:7" x14ac:dyDescent="0.25">
      <c r="A2" t="s">
        <v>32</v>
      </c>
      <c r="B2" t="s">
        <v>63</v>
      </c>
      <c r="C2" t="s">
        <v>3</v>
      </c>
      <c r="D2" t="s">
        <v>10</v>
      </c>
      <c r="E2" t="s">
        <v>12</v>
      </c>
      <c r="G2" t="s">
        <v>63</v>
      </c>
    </row>
    <row r="3" spans="1:7" x14ac:dyDescent="0.25">
      <c r="B3" t="s">
        <v>64</v>
      </c>
      <c r="G3" t="s">
        <v>64</v>
      </c>
    </row>
    <row r="4" spans="1:7" x14ac:dyDescent="0.25">
      <c r="B4" t="s">
        <v>65</v>
      </c>
      <c r="G4" t="s">
        <v>65</v>
      </c>
    </row>
    <row r="5" spans="1:7" x14ac:dyDescent="0.25">
      <c r="G5" t="s">
        <v>66</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Dalessio, Katie</cp:lastModifiedBy>
  <cp:lastPrinted>2019-05-24T14:06:37Z</cp:lastPrinted>
  <dcterms:created xsi:type="dcterms:W3CDTF">2017-02-07T21:45:49Z</dcterms:created>
  <dcterms:modified xsi:type="dcterms:W3CDTF">2019-10-23T20:09:23Z</dcterms:modified>
</cp:coreProperties>
</file>