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stella.msu.montana.edu\BAP\00Budget_Admin_Planning\Tuition &amp; Fees Approval\23 Biennium\For Web\"/>
    </mc:Choice>
  </mc:AlternateContent>
  <xr:revisionPtr revIDLastSave="0" documentId="13_ncr:1_{30B1F490-25E1-4B2D-AD4E-7AF01AD1268F}" xr6:coauthVersionLast="45" xr6:coauthVersionMax="45" xr10:uidLastSave="{00000000-0000-0000-0000-000000000000}"/>
  <bookViews>
    <workbookView xWindow="28680" yWindow="-120" windowWidth="29040" windowHeight="15840" tabRatio="720" xr2:uid="{00000000-000D-0000-FFFF-FFFF00000000}"/>
  </bookViews>
  <sheets>
    <sheet name="TAB 1-Summary" sheetId="12" r:id="rId1"/>
    <sheet name="TAB 2A-Mandatory" sheetId="19" r:id="rId2"/>
    <sheet name="TAB 2B-Mandatory Online" sheetId="24" r:id="rId3"/>
    <sheet name="TAB 2B-Mandatory Distance" sheetId="23" r:id="rId4"/>
    <sheet name="TAB 3- Mandatory Explanations" sheetId="11" r:id="rId5"/>
    <sheet name="TAB 4-Non-Mandatory" sheetId="18" r:id="rId6"/>
    <sheet name="TAB 4a-Non-Mand. New &amp; above 3%" sheetId="16" r:id="rId7"/>
    <sheet name="TAB 5-Cost of Attendance" sheetId="10" r:id="rId8"/>
    <sheet name="TAB 6-Housing and Dining " sheetId="13" r:id="rId9"/>
    <sheet name="TAB 7 - Student Resolution" sheetId="21" r:id="rId10"/>
  </sheets>
  <definedNames>
    <definedName name="_xlnm.Print_Area" localSheetId="1">'TAB 2A-Mandatory'!$A$1:$V$53</definedName>
    <definedName name="_xlnm.Print_Area" localSheetId="3">'TAB 2B-Mandatory Distance'!$A$1:$V$53</definedName>
    <definedName name="_xlnm.Print_Area" localSheetId="2">'TAB 2B-Mandatory Online'!$A$1:$V$54</definedName>
    <definedName name="_xlnm.Print_Area" localSheetId="8">'TAB 6-Housing and Dining '!$A$1:$J$23</definedName>
    <definedName name="_xlnm.Print_Titles" localSheetId="6">'TAB 4a-Non-Mand. New &amp; above 3%'!$1:$6</definedName>
    <definedName name="_xlnm.Print_Titles" localSheetId="5">'TAB 4-Non-Mandatory'!$1:$6</definedName>
    <definedName name="_xlnm.Print_Titles" localSheetId="8">'TAB 6-Housing and Dining '!$2:$6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 i="19" l="1"/>
  <c r="E32" i="10" l="1"/>
  <c r="C32" i="10"/>
  <c r="B32" i="10"/>
  <c r="B33" i="10" l="1"/>
  <c r="C31" i="10"/>
  <c r="E31" i="10" s="1"/>
  <c r="E33" i="10" s="1"/>
  <c r="B49" i="24"/>
  <c r="B46" i="24"/>
  <c r="S43" i="24"/>
  <c r="C49" i="24"/>
  <c r="E36" i="24"/>
  <c r="G33" i="24"/>
  <c r="G46" i="24" s="1"/>
  <c r="E33" i="24"/>
  <c r="E49" i="24" s="1"/>
  <c r="D33" i="24"/>
  <c r="D49" i="24" s="1"/>
  <c r="U24" i="24"/>
  <c r="U36" i="24" s="1"/>
  <c r="T24" i="24"/>
  <c r="T36" i="24" s="1"/>
  <c r="R24" i="24"/>
  <c r="R33" i="24" s="1"/>
  <c r="Q24" i="24"/>
  <c r="Q36" i="24" s="1"/>
  <c r="P24" i="24"/>
  <c r="P36" i="24" s="1"/>
  <c r="O24" i="24"/>
  <c r="O36" i="24" s="1"/>
  <c r="N24" i="24"/>
  <c r="N36" i="24" s="1"/>
  <c r="M24" i="24"/>
  <c r="M36" i="24" s="1"/>
  <c r="L24" i="24"/>
  <c r="L33" i="24" s="1"/>
  <c r="L46" i="24" s="1"/>
  <c r="K24" i="24"/>
  <c r="K33" i="24" s="1"/>
  <c r="K46" i="24" s="1"/>
  <c r="J24" i="24"/>
  <c r="J33" i="24" s="1"/>
  <c r="I24" i="24"/>
  <c r="I36" i="24" s="1"/>
  <c r="H24" i="24"/>
  <c r="H33" i="24" s="1"/>
  <c r="H46" i="24" s="1"/>
  <c r="G24" i="24"/>
  <c r="F24" i="24"/>
  <c r="F33" i="24" s="1"/>
  <c r="E24" i="24"/>
  <c r="D24" i="24"/>
  <c r="D36" i="24" s="1"/>
  <c r="C24" i="24"/>
  <c r="C30" i="24" s="1"/>
  <c r="C36" i="24" s="1"/>
  <c r="B24" i="24"/>
  <c r="S21" i="24"/>
  <c r="V21" i="24" s="1"/>
  <c r="S20" i="24"/>
  <c r="V20" i="24" s="1"/>
  <c r="S19" i="24"/>
  <c r="V19" i="24" s="1"/>
  <c r="S18" i="24"/>
  <c r="V18" i="24" s="1"/>
  <c r="S17" i="24"/>
  <c r="V17" i="24" s="1"/>
  <c r="S16" i="24"/>
  <c r="V16" i="24" s="1"/>
  <c r="S15" i="24"/>
  <c r="V15" i="24" s="1"/>
  <c r="S14" i="24"/>
  <c r="V14" i="24" s="1"/>
  <c r="S13" i="24"/>
  <c r="V13" i="24" s="1"/>
  <c r="S12" i="24"/>
  <c r="V12" i="24" s="1"/>
  <c r="S11" i="24"/>
  <c r="V11" i="24" s="1"/>
  <c r="S10" i="24"/>
  <c r="V10" i="24" s="1"/>
  <c r="H12" i="18"/>
  <c r="H133" i="18"/>
  <c r="H134" i="18"/>
  <c r="H135" i="18"/>
  <c r="H136" i="18"/>
  <c r="H137" i="18"/>
  <c r="H138" i="18"/>
  <c r="J129" i="18"/>
  <c r="H129" i="18"/>
  <c r="J101" i="18"/>
  <c r="J102" i="18"/>
  <c r="J103" i="18"/>
  <c r="H101" i="18"/>
  <c r="H102" i="18"/>
  <c r="H103" i="18"/>
  <c r="H104" i="18"/>
  <c r="J85" i="18"/>
  <c r="H85" i="18"/>
  <c r="J78" i="18"/>
  <c r="J79" i="18"/>
  <c r="H78" i="18"/>
  <c r="H79" i="18"/>
  <c r="H75" i="18"/>
  <c r="H37" i="18"/>
  <c r="I33" i="24" l="1"/>
  <c r="I49" i="24" s="1"/>
  <c r="S24" i="24"/>
  <c r="V24" i="24" s="1"/>
  <c r="M33" i="24"/>
  <c r="O33" i="24"/>
  <c r="O46" i="24" s="1"/>
  <c r="Q33" i="24"/>
  <c r="Q46" i="24" s="1"/>
  <c r="T33" i="24"/>
  <c r="U33" i="24"/>
  <c r="U49" i="24" s="1"/>
  <c r="I16" i="10"/>
  <c r="H16" i="10"/>
  <c r="B16" i="10"/>
  <c r="C16" i="10"/>
  <c r="C33" i="10"/>
  <c r="J46" i="24"/>
  <c r="J49" i="24"/>
  <c r="R46" i="24"/>
  <c r="R49" i="24"/>
  <c r="F46" i="24"/>
  <c r="R36" i="24"/>
  <c r="D46" i="24"/>
  <c r="J36" i="24"/>
  <c r="E46" i="24"/>
  <c r="N33" i="24"/>
  <c r="S33" i="24" s="1"/>
  <c r="O49" i="24"/>
  <c r="B30" i="24"/>
  <c r="P33" i="24"/>
  <c r="I46" i="24"/>
  <c r="V43" i="24"/>
  <c r="B48" i="23"/>
  <c r="B45" i="23"/>
  <c r="C48" i="23"/>
  <c r="U24" i="23"/>
  <c r="U32" i="23" s="1"/>
  <c r="U48" i="23" s="1"/>
  <c r="T24" i="23"/>
  <c r="T32" i="23" s="1"/>
  <c r="R24" i="23"/>
  <c r="R35" i="23" s="1"/>
  <c r="Q24" i="23"/>
  <c r="Q32" i="23" s="1"/>
  <c r="P24" i="23"/>
  <c r="P32" i="23" s="1"/>
  <c r="P45" i="23" s="1"/>
  <c r="O24" i="23"/>
  <c r="O35" i="23" s="1"/>
  <c r="N24" i="23"/>
  <c r="N35" i="23" s="1"/>
  <c r="M24" i="23"/>
  <c r="M32" i="23" s="1"/>
  <c r="L24" i="23"/>
  <c r="L32" i="23" s="1"/>
  <c r="K24" i="23"/>
  <c r="K32" i="23" s="1"/>
  <c r="J24" i="23"/>
  <c r="J35" i="23" s="1"/>
  <c r="I24" i="23"/>
  <c r="I32" i="23" s="1"/>
  <c r="I48" i="23" s="1"/>
  <c r="H24" i="23"/>
  <c r="H32" i="23" s="1"/>
  <c r="H45" i="23" s="1"/>
  <c r="G24" i="23"/>
  <c r="F24" i="23"/>
  <c r="E24" i="23"/>
  <c r="E32" i="23" s="1"/>
  <c r="D24" i="23"/>
  <c r="D32" i="23" s="1"/>
  <c r="C24" i="23"/>
  <c r="C29" i="23" s="1"/>
  <c r="C35" i="23" s="1"/>
  <c r="B24" i="23"/>
  <c r="B29" i="23" s="1"/>
  <c r="B35" i="23" s="1"/>
  <c r="S21" i="23"/>
  <c r="V21" i="23" s="1"/>
  <c r="S20" i="23"/>
  <c r="V20" i="23" s="1"/>
  <c r="S19" i="23"/>
  <c r="V19" i="23" s="1"/>
  <c r="S18" i="23"/>
  <c r="V18" i="23" s="1"/>
  <c r="S17" i="23"/>
  <c r="V17" i="23" s="1"/>
  <c r="S16" i="23"/>
  <c r="V16" i="23" s="1"/>
  <c r="S15" i="23"/>
  <c r="V15" i="23" s="1"/>
  <c r="S14" i="23"/>
  <c r="V14" i="23" s="1"/>
  <c r="S13" i="23"/>
  <c r="V13" i="23" s="1"/>
  <c r="S12" i="23"/>
  <c r="V12" i="23" s="1"/>
  <c r="S11" i="23"/>
  <c r="V11" i="23" s="1"/>
  <c r="S10" i="23"/>
  <c r="V10" i="23" s="1"/>
  <c r="P35" i="23" l="1"/>
  <c r="Q48" i="23"/>
  <c r="Q45" i="23"/>
  <c r="S42" i="23"/>
  <c r="V42" i="23" s="1"/>
  <c r="Q35" i="23"/>
  <c r="T46" i="24"/>
  <c r="T49" i="24"/>
  <c r="N32" i="23"/>
  <c r="N45" i="23" s="1"/>
  <c r="O32" i="23"/>
  <c r="O48" i="23" s="1"/>
  <c r="M46" i="24"/>
  <c r="M49" i="24"/>
  <c r="T35" i="23"/>
  <c r="Q49" i="24"/>
  <c r="E16" i="10"/>
  <c r="F16" i="10"/>
  <c r="S46" i="24"/>
  <c r="V33" i="24"/>
  <c r="V46" i="24" s="1"/>
  <c r="S49" i="24"/>
  <c r="P46" i="24"/>
  <c r="P49" i="24"/>
  <c r="S30" i="24"/>
  <c r="B36" i="24"/>
  <c r="N46" i="24"/>
  <c r="N49" i="24"/>
  <c r="R32" i="23"/>
  <c r="R48" i="23" s="1"/>
  <c r="K45" i="23"/>
  <c r="I35" i="23"/>
  <c r="J32" i="23"/>
  <c r="I45" i="23"/>
  <c r="G32" i="23"/>
  <c r="S24" i="23"/>
  <c r="V24" i="23" s="1"/>
  <c r="D35" i="23"/>
  <c r="D33" i="23" s="1"/>
  <c r="F32" i="23"/>
  <c r="T48" i="23"/>
  <c r="T45" i="23"/>
  <c r="D48" i="23"/>
  <c r="D45" i="23"/>
  <c r="L45" i="23"/>
  <c r="E45" i="23"/>
  <c r="E48" i="23"/>
  <c r="M48" i="23"/>
  <c r="M45" i="23"/>
  <c r="N48" i="23"/>
  <c r="S29" i="23"/>
  <c r="E35" i="23"/>
  <c r="M35" i="23"/>
  <c r="U35" i="23"/>
  <c r="O45" i="23"/>
  <c r="P48" i="23"/>
  <c r="E18" i="13"/>
  <c r="V49" i="24" l="1"/>
  <c r="S36" i="24"/>
  <c r="V30" i="24"/>
  <c r="V36" i="24" s="1"/>
  <c r="R45" i="23"/>
  <c r="J48" i="23"/>
  <c r="J45" i="23"/>
  <c r="G45" i="23"/>
  <c r="F45" i="23"/>
  <c r="S32" i="23"/>
  <c r="S48" i="23" s="1"/>
  <c r="V29" i="23"/>
  <c r="V35" i="23" s="1"/>
  <c r="S35" i="23"/>
  <c r="J20" i="16"/>
  <c r="H20" i="16"/>
  <c r="J19" i="16"/>
  <c r="H19" i="16"/>
  <c r="J18" i="16"/>
  <c r="H18" i="16"/>
  <c r="J17" i="16"/>
  <c r="H17" i="16"/>
  <c r="J16" i="16"/>
  <c r="H16" i="16"/>
  <c r="J15" i="16"/>
  <c r="H15" i="16"/>
  <c r="J14" i="16"/>
  <c r="H14" i="16"/>
  <c r="J13" i="16"/>
  <c r="H13" i="16"/>
  <c r="J12" i="16"/>
  <c r="H12" i="16"/>
  <c r="J11" i="16"/>
  <c r="H11" i="16"/>
  <c r="J10" i="16"/>
  <c r="H10" i="16"/>
  <c r="J9" i="16"/>
  <c r="H9" i="16"/>
  <c r="J8" i="16"/>
  <c r="V32" i="23" l="1"/>
  <c r="V48" i="23" s="1"/>
  <c r="S45" i="23"/>
  <c r="V45" i="23" l="1"/>
  <c r="J186" i="18" l="1"/>
  <c r="H186" i="18"/>
  <c r="J158" i="18"/>
  <c r="H158" i="18"/>
  <c r="J157" i="18"/>
  <c r="H157" i="18"/>
  <c r="J156" i="18"/>
  <c r="H156" i="18"/>
  <c r="J155" i="18"/>
  <c r="H155" i="18"/>
  <c r="J154" i="18"/>
  <c r="H154" i="18"/>
  <c r="J153" i="18"/>
  <c r="H153" i="18"/>
  <c r="J152" i="18"/>
  <c r="H152" i="18"/>
  <c r="J126" i="18"/>
  <c r="H126" i="18"/>
  <c r="J123" i="18"/>
  <c r="H123" i="18"/>
  <c r="J121" i="18"/>
  <c r="H121" i="18"/>
  <c r="H92" i="18"/>
  <c r="H91" i="18"/>
  <c r="J59" i="18"/>
  <c r="H59" i="18"/>
  <c r="J13" i="18"/>
  <c r="H182" i="18" l="1"/>
  <c r="H181" i="18"/>
  <c r="G18" i="13" l="1"/>
  <c r="J90" i="18" l="1"/>
  <c r="H90" i="18"/>
  <c r="J75" i="18" l="1"/>
  <c r="D9" i="12"/>
  <c r="E14" i="10"/>
  <c r="F14" i="10" s="1"/>
  <c r="H14" i="10"/>
  <c r="I14" i="10" s="1"/>
  <c r="B14" i="10"/>
  <c r="C14" i="10" s="1"/>
  <c r="G22" i="13"/>
  <c r="E21" i="13"/>
  <c r="E22" i="13"/>
  <c r="E23" i="13"/>
  <c r="G21" i="13"/>
  <c r="G23" i="13"/>
  <c r="G20" i="13"/>
  <c r="E20" i="13"/>
  <c r="J37" i="18"/>
  <c r="C48" i="19"/>
  <c r="B24" i="19"/>
  <c r="B29" i="19" s="1"/>
  <c r="C24" i="19"/>
  <c r="C29" i="19" s="1"/>
  <c r="C35" i="19" s="1"/>
  <c r="B45" i="19"/>
  <c r="B48" i="19"/>
  <c r="H198" i="18"/>
  <c r="H197" i="18"/>
  <c r="H196" i="18"/>
  <c r="H192" i="18"/>
  <c r="H195" i="18"/>
  <c r="H194" i="18"/>
  <c r="H193" i="18"/>
  <c r="H190" i="18"/>
  <c r="J104" i="18"/>
  <c r="J105" i="18"/>
  <c r="J136" i="18"/>
  <c r="J135" i="18"/>
  <c r="J134" i="18"/>
  <c r="J137" i="18"/>
  <c r="J133" i="18"/>
  <c r="J130" i="18"/>
  <c r="H130" i="18"/>
  <c r="J180" i="18"/>
  <c r="J178" i="18"/>
  <c r="H50" i="18"/>
  <c r="J50" i="18"/>
  <c r="H149" i="18"/>
  <c r="H147" i="18"/>
  <c r="H87" i="18"/>
  <c r="H82" i="18"/>
  <c r="H64" i="18"/>
  <c r="H120" i="18"/>
  <c r="H71" i="18"/>
  <c r="H188" i="18"/>
  <c r="H187" i="18"/>
  <c r="H172" i="18"/>
  <c r="H40" i="18"/>
  <c r="H124" i="18"/>
  <c r="H125" i="18"/>
  <c r="H119" i="18"/>
  <c r="H96" i="18"/>
  <c r="H95" i="18"/>
  <c r="H94" i="18"/>
  <c r="H93" i="18"/>
  <c r="H66" i="18"/>
  <c r="H65" i="18"/>
  <c r="H62" i="18"/>
  <c r="H60" i="18"/>
  <c r="H57" i="18"/>
  <c r="H72" i="18"/>
  <c r="H70" i="18"/>
  <c r="H69" i="18"/>
  <c r="H144" i="18"/>
  <c r="H55" i="18"/>
  <c r="H180" i="18"/>
  <c r="H161" i="18"/>
  <c r="H148" i="18"/>
  <c r="H139" i="18"/>
  <c r="H100" i="18"/>
  <c r="H99" i="18"/>
  <c r="H98" i="18"/>
  <c r="H83" i="18"/>
  <c r="H178" i="18"/>
  <c r="H176" i="18"/>
  <c r="H177" i="18"/>
  <c r="H174" i="18"/>
  <c r="H41" i="18"/>
  <c r="H166" i="18"/>
  <c r="H167" i="18"/>
  <c r="H164" i="18"/>
  <c r="H159" i="18"/>
  <c r="H151" i="18"/>
  <c r="H150" i="18"/>
  <c r="H131" i="18"/>
  <c r="H132" i="18"/>
  <c r="H116" i="18"/>
  <c r="H114" i="18"/>
  <c r="H109" i="18"/>
  <c r="H110" i="18"/>
  <c r="H112" i="18"/>
  <c r="H117" i="18"/>
  <c r="H73" i="18"/>
  <c r="H48" i="18"/>
  <c r="J47" i="18"/>
  <c r="H207" i="18"/>
  <c r="H205" i="18"/>
  <c r="H204" i="18"/>
  <c r="H203" i="18"/>
  <c r="H202" i="18"/>
  <c r="H201" i="18"/>
  <c r="H200" i="18"/>
  <c r="H191" i="18"/>
  <c r="H184" i="18"/>
  <c r="H183" i="18"/>
  <c r="H179" i="18"/>
  <c r="H175" i="18"/>
  <c r="H173" i="18"/>
  <c r="H189" i="18"/>
  <c r="H170" i="18"/>
  <c r="H169" i="18"/>
  <c r="H42" i="18"/>
  <c r="H39" i="18"/>
  <c r="H185" i="18"/>
  <c r="H49" i="18"/>
  <c r="H171" i="18"/>
  <c r="H168" i="18"/>
  <c r="H165" i="18"/>
  <c r="H163" i="18"/>
  <c r="H162" i="18"/>
  <c r="H160" i="18"/>
  <c r="H145" i="18"/>
  <c r="H146" i="18"/>
  <c r="H143" i="18"/>
  <c r="H142" i="18"/>
  <c r="H141" i="18"/>
  <c r="H140" i="18"/>
  <c r="H115" i="18"/>
  <c r="H118" i="18"/>
  <c r="H113" i="18"/>
  <c r="H107" i="18"/>
  <c r="H111" i="18"/>
  <c r="H106" i="18"/>
  <c r="H108" i="18"/>
  <c r="H128" i="18"/>
  <c r="H127" i="18"/>
  <c r="H122" i="18"/>
  <c r="H105" i="18"/>
  <c r="H97" i="18"/>
  <c r="H76" i="18"/>
  <c r="H89" i="18"/>
  <c r="H88" i="18"/>
  <c r="H77" i="18"/>
  <c r="H86" i="18"/>
  <c r="H84" i="18"/>
  <c r="H81" i="18"/>
  <c r="H80" i="18"/>
  <c r="H74" i="18"/>
  <c r="H61" i="18"/>
  <c r="H63" i="18"/>
  <c r="H58" i="18"/>
  <c r="H56" i="18"/>
  <c r="H68" i="18"/>
  <c r="H67" i="18"/>
  <c r="H54" i="18"/>
  <c r="H52" i="18"/>
  <c r="H53" i="18"/>
  <c r="H51" i="18"/>
  <c r="H47" i="18"/>
  <c r="H46" i="18"/>
  <c r="H45" i="18"/>
  <c r="H44" i="18"/>
  <c r="H43" i="18"/>
  <c r="E13" i="12"/>
  <c r="E10" i="12"/>
  <c r="H10" i="12"/>
  <c r="U24" i="19"/>
  <c r="U35" i="19" s="1"/>
  <c r="T24" i="19"/>
  <c r="T35" i="19" s="1"/>
  <c r="R24" i="19"/>
  <c r="R32" i="19" s="1"/>
  <c r="Q24" i="19"/>
  <c r="Q35" i="19" s="1"/>
  <c r="P24" i="19"/>
  <c r="P32" i="19" s="1"/>
  <c r="O24" i="19"/>
  <c r="O35" i="19" s="1"/>
  <c r="N24" i="19"/>
  <c r="N32" i="19" s="1"/>
  <c r="M24" i="19"/>
  <c r="M35" i="19" s="1"/>
  <c r="L24" i="19"/>
  <c r="L32" i="19" s="1"/>
  <c r="K24" i="19"/>
  <c r="K35" i="19" s="1"/>
  <c r="J24" i="19"/>
  <c r="J32" i="19" s="1"/>
  <c r="I24" i="19"/>
  <c r="I35" i="19" s="1"/>
  <c r="H24" i="19"/>
  <c r="H32" i="19" s="1"/>
  <c r="H45" i="19" s="1"/>
  <c r="G24" i="19"/>
  <c r="G35" i="19" s="1"/>
  <c r="F24" i="19"/>
  <c r="F35" i="19" s="1"/>
  <c r="E24" i="19"/>
  <c r="E35" i="19" s="1"/>
  <c r="D24" i="19"/>
  <c r="D35" i="19" s="1"/>
  <c r="D33" i="19" s="1"/>
  <c r="S21" i="19"/>
  <c r="V21" i="19" s="1"/>
  <c r="S11" i="19"/>
  <c r="V11" i="19" s="1"/>
  <c r="V10" i="19"/>
  <c r="J207" i="18"/>
  <c r="J205" i="18"/>
  <c r="J204" i="18"/>
  <c r="J203" i="18"/>
  <c r="J202" i="18"/>
  <c r="J201" i="18"/>
  <c r="J200" i="18"/>
  <c r="J198" i="18"/>
  <c r="J197" i="18"/>
  <c r="J196" i="18"/>
  <c r="J192" i="18"/>
  <c r="J195" i="18"/>
  <c r="J194" i="18"/>
  <c r="J193" i="18"/>
  <c r="J190" i="18"/>
  <c r="J191" i="18"/>
  <c r="J188" i="18"/>
  <c r="J187" i="18"/>
  <c r="J184" i="18"/>
  <c r="J183" i="18"/>
  <c r="J176" i="18"/>
  <c r="J177" i="18"/>
  <c r="J174" i="18"/>
  <c r="J175" i="18"/>
  <c r="J172" i="18"/>
  <c r="J173" i="18"/>
  <c r="J189" i="18"/>
  <c r="J170" i="18"/>
  <c r="J169" i="18"/>
  <c r="J42" i="18"/>
  <c r="J39" i="18"/>
  <c r="J40" i="18"/>
  <c r="J41" i="18"/>
  <c r="J185" i="18"/>
  <c r="J49" i="18"/>
  <c r="J171" i="18"/>
  <c r="J166" i="18"/>
  <c r="J167" i="18"/>
  <c r="J168" i="18"/>
  <c r="J165" i="18"/>
  <c r="J164" i="18"/>
  <c r="J163" i="18"/>
  <c r="J162" i="18"/>
  <c r="J161" i="18"/>
  <c r="J160" i="18"/>
  <c r="J159" i="18"/>
  <c r="J151" i="18"/>
  <c r="J150" i="18"/>
  <c r="J145" i="18"/>
  <c r="J149" i="18"/>
  <c r="J148" i="18"/>
  <c r="J147" i="18"/>
  <c r="J146" i="18"/>
  <c r="J144" i="18"/>
  <c r="J143" i="18"/>
  <c r="J142" i="18"/>
  <c r="J141" i="18"/>
  <c r="J140" i="18"/>
  <c r="J139" i="18"/>
  <c r="J131" i="18"/>
  <c r="J138" i="18"/>
  <c r="J132" i="18"/>
  <c r="J115" i="18"/>
  <c r="J116" i="18"/>
  <c r="J118" i="18"/>
  <c r="J114" i="18"/>
  <c r="J113" i="18"/>
  <c r="J109" i="18"/>
  <c r="J107" i="18"/>
  <c r="J110" i="18"/>
  <c r="J111" i="18"/>
  <c r="J112" i="18"/>
  <c r="J106" i="18"/>
  <c r="J117" i="18"/>
  <c r="J108" i="18"/>
  <c r="J128" i="18"/>
  <c r="J127" i="18"/>
  <c r="J124" i="18"/>
  <c r="J125" i="18"/>
  <c r="J122" i="18"/>
  <c r="J120" i="18"/>
  <c r="J119" i="18"/>
  <c r="J100" i="18"/>
  <c r="J99" i="18"/>
  <c r="J98" i="18"/>
  <c r="J97" i="18"/>
  <c r="J96" i="18"/>
  <c r="J95" i="18"/>
  <c r="J94" i="18"/>
  <c r="J93" i="18"/>
  <c r="J87" i="18"/>
  <c r="J76" i="18"/>
  <c r="J89" i="18"/>
  <c r="J88" i="18"/>
  <c r="J77" i="18"/>
  <c r="J86" i="18"/>
  <c r="J84" i="18"/>
  <c r="J83" i="18"/>
  <c r="J82" i="18"/>
  <c r="J81" i="18"/>
  <c r="J80" i="18"/>
  <c r="J73" i="18"/>
  <c r="J74" i="18"/>
  <c r="J66" i="18"/>
  <c r="J65" i="18"/>
  <c r="J62" i="18"/>
  <c r="J61" i="18"/>
  <c r="J64" i="18"/>
  <c r="J63" i="18"/>
  <c r="J60" i="18"/>
  <c r="J58" i="18"/>
  <c r="J57" i="18"/>
  <c r="J56" i="18"/>
  <c r="J72" i="18"/>
  <c r="J71" i="18"/>
  <c r="J70" i="18"/>
  <c r="J69" i="18"/>
  <c r="J68" i="18"/>
  <c r="J67" i="18"/>
  <c r="J55" i="18"/>
  <c r="J54" i="18"/>
  <c r="J52" i="18"/>
  <c r="J53" i="18"/>
  <c r="J51" i="18"/>
  <c r="J48" i="18"/>
  <c r="J46" i="18"/>
  <c r="J45" i="18"/>
  <c r="J44" i="18"/>
  <c r="J43" i="18"/>
  <c r="J11" i="18"/>
  <c r="H11" i="18"/>
  <c r="J36" i="18"/>
  <c r="H36" i="18"/>
  <c r="J35" i="18"/>
  <c r="H35" i="18"/>
  <c r="J33" i="18"/>
  <c r="H33" i="18"/>
  <c r="J32" i="18"/>
  <c r="H32" i="18"/>
  <c r="J31" i="18"/>
  <c r="H31" i="18"/>
  <c r="J30" i="18"/>
  <c r="H30" i="18"/>
  <c r="J29" i="18"/>
  <c r="H29" i="18"/>
  <c r="J28" i="18"/>
  <c r="H28" i="18"/>
  <c r="J27" i="18"/>
  <c r="H27" i="18"/>
  <c r="J26" i="18"/>
  <c r="H26" i="18"/>
  <c r="J24" i="18"/>
  <c r="H24" i="18"/>
  <c r="H22" i="18"/>
  <c r="J21" i="18"/>
  <c r="H21" i="18"/>
  <c r="J19" i="18"/>
  <c r="H19" i="18"/>
  <c r="J16" i="18"/>
  <c r="H16" i="18"/>
  <c r="J15" i="18"/>
  <c r="H15" i="18"/>
  <c r="J14" i="18"/>
  <c r="H14" i="18"/>
  <c r="J10" i="18"/>
  <c r="H10" i="18"/>
  <c r="J9" i="18"/>
  <c r="H9" i="18"/>
  <c r="J8" i="18"/>
  <c r="H8" i="18"/>
  <c r="H10" i="10"/>
  <c r="E9" i="13"/>
  <c r="G9" i="13"/>
  <c r="E10" i="13"/>
  <c r="G10" i="13"/>
  <c r="E11" i="13"/>
  <c r="G11" i="13"/>
  <c r="E13" i="13"/>
  <c r="G13" i="13"/>
  <c r="E14" i="13"/>
  <c r="G14" i="13"/>
  <c r="E16" i="13"/>
  <c r="G16" i="13"/>
  <c r="E17" i="13"/>
  <c r="G17" i="13"/>
  <c r="H13" i="12"/>
  <c r="U32" i="19"/>
  <c r="D12" i="12" s="1"/>
  <c r="S42" i="19"/>
  <c r="V42" i="19" s="1"/>
  <c r="H35" i="19"/>
  <c r="D11" i="12"/>
  <c r="E11" i="12" s="1"/>
  <c r="B12" i="12"/>
  <c r="C10" i="10" s="1"/>
  <c r="B9" i="12"/>
  <c r="S12" i="19"/>
  <c r="V12" i="19" s="1"/>
  <c r="I10" i="10"/>
  <c r="S13" i="19"/>
  <c r="V13" i="19" s="1"/>
  <c r="S14" i="19"/>
  <c r="V14" i="19" s="1"/>
  <c r="S15" i="19"/>
  <c r="V15" i="19" s="1"/>
  <c r="S16" i="19"/>
  <c r="V16" i="19"/>
  <c r="S17" i="19"/>
  <c r="V17" i="19" s="1"/>
  <c r="S18" i="19"/>
  <c r="V18" i="19" s="1"/>
  <c r="S20" i="19"/>
  <c r="V20" i="19" s="1"/>
  <c r="S19" i="19"/>
  <c r="V19" i="19" s="1"/>
  <c r="Q32" i="19"/>
  <c r="Q45" i="19" s="1"/>
  <c r="E32" i="19" l="1"/>
  <c r="E45" i="19" s="1"/>
  <c r="J35" i="19"/>
  <c r="M32" i="19"/>
  <c r="Q48" i="19"/>
  <c r="P35" i="19"/>
  <c r="E10" i="10"/>
  <c r="H9" i="12"/>
  <c r="E9" i="12"/>
  <c r="R35" i="19"/>
  <c r="J45" i="19"/>
  <c r="J48" i="19"/>
  <c r="E12" i="12"/>
  <c r="F10" i="10"/>
  <c r="H12" i="12"/>
  <c r="T32" i="19"/>
  <c r="F32" i="19"/>
  <c r="K32" i="19"/>
  <c r="K48" i="19" s="1"/>
  <c r="I32" i="19"/>
  <c r="L35" i="19"/>
  <c r="H11" i="12"/>
  <c r="S24" i="19"/>
  <c r="V24" i="19" s="1"/>
  <c r="N35" i="19"/>
  <c r="U48" i="19"/>
  <c r="O32" i="19"/>
  <c r="O48" i="19" s="1"/>
  <c r="L45" i="19"/>
  <c r="L48" i="19"/>
  <c r="R48" i="19"/>
  <c r="R45" i="19"/>
  <c r="S29" i="19"/>
  <c r="B35" i="19"/>
  <c r="P48" i="19"/>
  <c r="P45" i="19"/>
  <c r="N48" i="19"/>
  <c r="N45" i="19"/>
  <c r="B19" i="12"/>
  <c r="D32" i="19"/>
  <c r="B10" i="10"/>
  <c r="H48" i="19"/>
  <c r="B21" i="12"/>
  <c r="G32" i="19"/>
  <c r="E48" i="19" l="1"/>
  <c r="O45" i="19"/>
  <c r="M45" i="19"/>
  <c r="M48" i="19"/>
  <c r="K45" i="19"/>
  <c r="F48" i="19"/>
  <c r="F45" i="19"/>
  <c r="T48" i="19"/>
  <c r="T45" i="19"/>
  <c r="I48" i="19"/>
  <c r="I45" i="19"/>
  <c r="V29" i="19"/>
  <c r="V35" i="19" s="1"/>
  <c r="S35" i="19"/>
  <c r="B20" i="12"/>
  <c r="B30" i="12" s="1"/>
  <c r="B12" i="10"/>
  <c r="B18" i="10" s="1"/>
  <c r="G48" i="19"/>
  <c r="G45" i="19"/>
  <c r="S32" i="19"/>
  <c r="D48" i="19"/>
  <c r="D19" i="12"/>
  <c r="D45" i="19"/>
  <c r="D21" i="12"/>
  <c r="B29" i="12"/>
  <c r="B23" i="12"/>
  <c r="B33" i="12" s="1"/>
  <c r="B31" i="12"/>
  <c r="B22" i="12"/>
  <c r="G19" i="12" l="1"/>
  <c r="G29" i="12" s="1"/>
  <c r="C12" i="10"/>
  <c r="C18" i="10" s="1"/>
  <c r="B32" i="12"/>
  <c r="F12" i="10"/>
  <c r="F18" i="10" s="1"/>
  <c r="E21" i="12"/>
  <c r="D23" i="12"/>
  <c r="D31" i="12"/>
  <c r="E31" i="12" s="1"/>
  <c r="D22" i="12"/>
  <c r="G21" i="12"/>
  <c r="S45" i="19"/>
  <c r="V32" i="19"/>
  <c r="S48" i="19"/>
  <c r="D29" i="12"/>
  <c r="E29" i="12" s="1"/>
  <c r="E12" i="10"/>
  <c r="E18" i="10" s="1"/>
  <c r="D20" i="12"/>
  <c r="E19" i="12"/>
  <c r="E20" i="10" l="1"/>
  <c r="E21" i="10"/>
  <c r="E23" i="12"/>
  <c r="D33" i="12"/>
  <c r="E33" i="12" s="1"/>
  <c r="H21" i="12"/>
  <c r="G22" i="12"/>
  <c r="G23" i="12"/>
  <c r="G31" i="12"/>
  <c r="H31" i="12" s="1"/>
  <c r="D30" i="12"/>
  <c r="E30" i="12" s="1"/>
  <c r="E20" i="12"/>
  <c r="E22" i="12"/>
  <c r="D32" i="12"/>
  <c r="E32" i="12" s="1"/>
  <c r="V45" i="19"/>
  <c r="V48" i="19"/>
  <c r="F20" i="10"/>
  <c r="F21" i="10"/>
  <c r="G20" i="12"/>
  <c r="H12" i="10"/>
  <c r="H18" i="10" s="1"/>
  <c r="H29" i="12"/>
  <c r="H19" i="12"/>
  <c r="H22" i="12" l="1"/>
  <c r="I12" i="10"/>
  <c r="I18" i="10" s="1"/>
  <c r="G32" i="12"/>
  <c r="H32" i="12" s="1"/>
  <c r="G33" i="12"/>
  <c r="H33" i="12" s="1"/>
  <c r="H23" i="12"/>
  <c r="H20" i="10"/>
  <c r="H21" i="10"/>
  <c r="G30" i="12"/>
  <c r="H30" i="12" s="1"/>
  <c r="H20" i="12"/>
  <c r="I20" i="10" l="1"/>
  <c r="I2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Wendland</author>
  </authors>
  <commentList>
    <comment ref="B30" authorId="0" shapeId="0" xr:uid="{9FBAC865-5CAC-4371-A97A-A4F49265CCF7}">
      <text>
        <r>
          <rPr>
            <b/>
            <sz val="9"/>
            <color indexed="81"/>
            <rFont val="Tahoma"/>
            <family val="2"/>
          </rPr>
          <t>Chris Wendland:</t>
        </r>
        <r>
          <rPr>
            <sz val="9"/>
            <color indexed="81"/>
            <rFont val="Tahoma"/>
            <family val="2"/>
          </rPr>
          <t xml:space="preserve">
Revenu in 528601 &amp; 52871 excluding orientation fee and plumbing program fee
</t>
        </r>
      </text>
    </comment>
    <comment ref="C30" authorId="0" shapeId="0" xr:uid="{C186076B-385F-4747-AF63-711EF8813D26}">
      <text>
        <r>
          <rPr>
            <b/>
            <sz val="9"/>
            <color indexed="81"/>
            <rFont val="Tahoma"/>
            <family val="2"/>
          </rPr>
          <t>Chris Wendland:</t>
        </r>
        <r>
          <rPr>
            <sz val="9"/>
            <color indexed="81"/>
            <rFont val="Tahoma"/>
            <family val="2"/>
          </rPr>
          <t xml:space="preserve">
Total increase of course fees from FY21 to FY22  is 5.45%.  All course fees stay the same from FY22 to FY23 so no change</t>
        </r>
      </text>
    </comment>
  </commentList>
</comments>
</file>

<file path=xl/sharedStrings.xml><?xml version="1.0" encoding="utf-8"?>
<sst xmlns="http://schemas.openxmlformats.org/spreadsheetml/2006/main" count="1398" uniqueCount="533">
  <si>
    <t>Quantitative Analysis</t>
  </si>
  <si>
    <t>Quantitative and Instrumental Analysis</t>
  </si>
  <si>
    <t>Organic Chemistry I Lab</t>
  </si>
  <si>
    <t>Organic Chemistry II Lab</t>
  </si>
  <si>
    <t>Introduction to Paleontology</t>
  </si>
  <si>
    <t>Earth Science Investigations for Teachers</t>
  </si>
  <si>
    <t>DESCRIPTION</t>
  </si>
  <si>
    <t>RUBRIC</t>
  </si>
  <si>
    <t>BOR AUTHORIZATION</t>
  </si>
  <si>
    <t>FUND</t>
  </si>
  <si>
    <t>Current Unrestricted Fees</t>
  </si>
  <si>
    <t>5-002-R0990</t>
  </si>
  <si>
    <t>Admissions</t>
  </si>
  <si>
    <t>80-001-R0793</t>
  </si>
  <si>
    <t>Deferred Payment Late Fee</t>
  </si>
  <si>
    <t>3-004-R0591</t>
  </si>
  <si>
    <t>83-001-R0594</t>
  </si>
  <si>
    <t>119-115-R0503</t>
  </si>
  <si>
    <t>123-101-R0504</t>
  </si>
  <si>
    <t>E-Payment Fee</t>
  </si>
  <si>
    <t>Health Insurance Premium</t>
  </si>
  <si>
    <t>71-001-R0691</t>
  </si>
  <si>
    <t>Transcript Fee</t>
  </si>
  <si>
    <t>114-107-R0302</t>
  </si>
  <si>
    <t>CHEM</t>
  </si>
  <si>
    <t>ESCI</t>
  </si>
  <si>
    <t>Auxiliary</t>
  </si>
  <si>
    <t>ID Replacement Fee</t>
  </si>
  <si>
    <t>Parking Fines</t>
  </si>
  <si>
    <t>69-001-R0990</t>
  </si>
  <si>
    <t>Agency</t>
  </si>
  <si>
    <t>Designated Fees</t>
  </si>
  <si>
    <t>% CHANGE</t>
  </si>
  <si>
    <t>Nonres.</t>
  </si>
  <si>
    <t>Course</t>
  </si>
  <si>
    <t>Registration</t>
  </si>
  <si>
    <t>Tuition</t>
  </si>
  <si>
    <t>Building</t>
  </si>
  <si>
    <t>Computer</t>
  </si>
  <si>
    <t>Activity</t>
  </si>
  <si>
    <t>Health</t>
  </si>
  <si>
    <t>Equipment</t>
  </si>
  <si>
    <t>Athletic</t>
  </si>
  <si>
    <t>Resident</t>
  </si>
  <si>
    <t>Credit</t>
  </si>
  <si>
    <t>Fee</t>
  </si>
  <si>
    <t>Total</t>
  </si>
  <si>
    <t>FTE  Rate</t>
  </si>
  <si>
    <t>Proposed</t>
  </si>
  <si>
    <t>Increase</t>
  </si>
  <si>
    <t>Percent</t>
  </si>
  <si>
    <t>Per Semester</t>
  </si>
  <si>
    <t>Per Month</t>
  </si>
  <si>
    <t>Additional</t>
  </si>
  <si>
    <t>Course/Program Fees</t>
  </si>
  <si>
    <t>JUSTIFICATION</t>
  </si>
  <si>
    <t>Non-Mandatory Fees -- Rates per Semester</t>
  </si>
  <si>
    <t>Nonresident</t>
  </si>
  <si>
    <t>Annual Mandatory Fees</t>
  </si>
  <si>
    <t>Average annual room and board</t>
  </si>
  <si>
    <t>Average cost of course fees</t>
  </si>
  <si>
    <t>For An Undergraduate Full Time Student (15 credits per semester)</t>
  </si>
  <si>
    <t>Average annual cost for books/supplies</t>
  </si>
  <si>
    <t>Building Fee</t>
  </si>
  <si>
    <t>Computer Fee</t>
  </si>
  <si>
    <t>Activity Fee</t>
  </si>
  <si>
    <t>Health Fee</t>
  </si>
  <si>
    <t>SU Fee</t>
  </si>
  <si>
    <t>Equipment Fee</t>
  </si>
  <si>
    <t>Athletic Fee</t>
  </si>
  <si>
    <t>Non-Resident Building Fee</t>
  </si>
  <si>
    <t>Mandatory Fees Assessed All Students</t>
  </si>
  <si>
    <t>Mandatory Fees -- Authorization, Fund, and Description</t>
  </si>
  <si>
    <t>Additional Mandatory Fees Assessed Non-Resident Students</t>
  </si>
  <si>
    <t>% Increase</t>
  </si>
  <si>
    <t>Resident UG</t>
  </si>
  <si>
    <t>Resident Grad</t>
  </si>
  <si>
    <t>WUE</t>
  </si>
  <si>
    <t>Nonresident UG</t>
  </si>
  <si>
    <t>Nonresident Grad</t>
  </si>
  <si>
    <t>Category</t>
  </si>
  <si>
    <t>Mandatory Fees per Semester for a Full Time Student</t>
  </si>
  <si>
    <t>NAME OF FEE</t>
  </si>
  <si>
    <t>THE MONTANA UNIVERSITY SYSTEM</t>
  </si>
  <si>
    <t>Montana State University-Northern</t>
  </si>
  <si>
    <r>
      <t xml:space="preserve">Unit Name: </t>
    </r>
    <r>
      <rPr>
        <b/>
        <sz val="12"/>
        <rFont val="Tahoma"/>
        <family val="2"/>
      </rPr>
      <t>Montana State University-Northern</t>
    </r>
  </si>
  <si>
    <r>
      <t xml:space="preserve">Unit Name:     </t>
    </r>
    <r>
      <rPr>
        <b/>
        <sz val="12"/>
        <rFont val="Tahoma"/>
        <family val="2"/>
      </rPr>
      <t>Montana State University-Northern</t>
    </r>
  </si>
  <si>
    <t>Late Registration Fee</t>
  </si>
  <si>
    <t>An admissions fee is required of all first-time enrolling undergraduate and graduate students</t>
  </si>
  <si>
    <t>14-000-R0976</t>
  </si>
  <si>
    <t>Late charge assessed against each late installment</t>
  </si>
  <si>
    <t>Administrative charge for students electing installment payment of fees.</t>
  </si>
  <si>
    <t>Deferred Payment Service Charge</t>
  </si>
  <si>
    <t>Motorcycle Rider Safety Basic Instruction</t>
  </si>
  <si>
    <t>120.00 (minimum)</t>
  </si>
  <si>
    <t>Fee to partially defray costs of Rider Safety Training</t>
  </si>
  <si>
    <t>Motorcycle Rider Safety Experienced Instruction</t>
  </si>
  <si>
    <t>60.00 (minimum)</t>
  </si>
  <si>
    <t>Returned Check Charge</t>
  </si>
  <si>
    <t xml:space="preserve">Teacher's Education </t>
  </si>
  <si>
    <t>Motorcycle Safety Education</t>
  </si>
  <si>
    <t>Provides materials and equipment used in Motorcycle Safety Course</t>
  </si>
  <si>
    <t>80-001_R0793</t>
  </si>
  <si>
    <t>80.00 (minimum)</t>
  </si>
  <si>
    <t>Distributed Learning Fee-Great Falls</t>
  </si>
  <si>
    <t>Distributed Learning Fee-Cohorts</t>
  </si>
  <si>
    <t>Distributed Learning Fee-Other Northnet Sites</t>
  </si>
  <si>
    <t>Orientation Fee</t>
  </si>
  <si>
    <t>Charged to first-time enrolling students.</t>
  </si>
  <si>
    <t>Graduation Fee</t>
  </si>
  <si>
    <t>Charged to pay for cost of graduation</t>
  </si>
  <si>
    <t>Charge for replacing lost ID cards</t>
  </si>
  <si>
    <t>Per night bed for guests in residence hall rooms.</t>
  </si>
  <si>
    <t>Residence Hall Guest Fee-Single room</t>
  </si>
  <si>
    <t>ResNet Fee</t>
  </si>
  <si>
    <t>Dependent Health Service Fee</t>
  </si>
  <si>
    <t>Per Dependent charges for those students selecting to provide access to Student Health Services for dependents.</t>
  </si>
  <si>
    <t>69-003-R0990</t>
  </si>
  <si>
    <t>Fine for anyone parking in a designated "handicapped" parking zone without a permit.</t>
  </si>
  <si>
    <t>All violations</t>
  </si>
  <si>
    <t>Student Family Housing</t>
  </si>
  <si>
    <t>One-bedroom</t>
  </si>
  <si>
    <t>Two-bedroom</t>
  </si>
  <si>
    <t>ACT Testing Fee</t>
  </si>
  <si>
    <t>N70535</t>
  </si>
  <si>
    <t>Pass-through fee given upon request of student</t>
  </si>
  <si>
    <t>123-112-R0504</t>
  </si>
  <si>
    <t>N70537</t>
  </si>
  <si>
    <t xml:space="preserve">Optional health insurance fee </t>
  </si>
  <si>
    <t>Introduction to Diesel Fuel Systems</t>
  </si>
  <si>
    <t>Introduction to Diesel Engines Lab</t>
  </si>
  <si>
    <t>Heavy Duty Power Trains</t>
  </si>
  <si>
    <t>Heavy Duty Chassis</t>
  </si>
  <si>
    <t>Diagnosis of Diesel Engine Repair Lab</t>
  </si>
  <si>
    <t>Diesel Shop Practices</t>
  </si>
  <si>
    <t>Introduction to Hydraulics and Pneumatics Lab</t>
  </si>
  <si>
    <t>Hydraulics and Pneumatics II</t>
  </si>
  <si>
    <t>Advanced Fuel Systems</t>
  </si>
  <si>
    <t>Diagnosis of Power Shifts and Heavy Duty Automatics</t>
  </si>
  <si>
    <t>Digital Systems</t>
  </si>
  <si>
    <t>Senior Projects I</t>
  </si>
  <si>
    <t>IT</t>
  </si>
  <si>
    <t>Industrial Safety/Waste Management</t>
  </si>
  <si>
    <t>Shielded Metal Arc Welding</t>
  </si>
  <si>
    <t>Metal Fabrication</t>
  </si>
  <si>
    <t>Foundry and Patternmaking</t>
  </si>
  <si>
    <t>Metal Sculpture</t>
  </si>
  <si>
    <t>Welding Certification Procedures III</t>
  </si>
  <si>
    <t>Welding Certification Procedures II</t>
  </si>
  <si>
    <t>Repair and Maintenance Welding</t>
  </si>
  <si>
    <t>Manufacturing Processes and Materials</t>
  </si>
  <si>
    <t>CAD/CAM Applications</t>
  </si>
  <si>
    <t>CAD/CAM II</t>
  </si>
  <si>
    <t>75-001-R0692</t>
  </si>
  <si>
    <t>Introduction to Curriculum Planning and Practice</t>
  </si>
  <si>
    <t>EDUC</t>
  </si>
  <si>
    <t>HPE</t>
  </si>
  <si>
    <t>First Aid and CPR</t>
  </si>
  <si>
    <t>Outdoor Education</t>
  </si>
  <si>
    <t>GDSN</t>
  </si>
  <si>
    <t>Illustration II</t>
  </si>
  <si>
    <t>Graphic Design II</t>
  </si>
  <si>
    <t>Graphic Design I</t>
  </si>
  <si>
    <t>Crop Production</t>
  </si>
  <si>
    <t>Livestock Feeding</t>
  </si>
  <si>
    <t>Small Engines and RV's</t>
  </si>
  <si>
    <t>AGMT</t>
  </si>
  <si>
    <t>Introduction to Agriculture Tractors</t>
  </si>
  <si>
    <t>Introduction to Grain Harvesting</t>
  </si>
  <si>
    <t>AG-Tractor and Equipment Applied Technology</t>
  </si>
  <si>
    <t>Advanced Grain Harvesting Equipment</t>
  </si>
  <si>
    <t>Auto/Diesel Electrical/Electronic Systems I</t>
  </si>
  <si>
    <t>ATDI</t>
  </si>
  <si>
    <t>Automatics</t>
  </si>
  <si>
    <t>Auto/Diesel Electrical/Electronic Systems II</t>
  </si>
  <si>
    <t>Heating and Air Conditioning</t>
  </si>
  <si>
    <t>Auto/Diesel Electrical/Electronic Systems III</t>
  </si>
  <si>
    <t>Consumer Mechanics</t>
  </si>
  <si>
    <t>Automotive Manual Power Trains</t>
  </si>
  <si>
    <t>Automotive Braking Systems</t>
  </si>
  <si>
    <t>Engines</t>
  </si>
  <si>
    <t>Diagnosis Tune Up Lab</t>
  </si>
  <si>
    <t>Automotive Steering and Suspension</t>
  </si>
  <si>
    <t>Computerized Engine Control Systems Lab</t>
  </si>
  <si>
    <t>Advanced Power Trains</t>
  </si>
  <si>
    <t>Introduction to Computers</t>
  </si>
  <si>
    <t>Technical Graphics I</t>
  </si>
  <si>
    <t>DRFT</t>
  </si>
  <si>
    <t>Descriptive Geometry</t>
  </si>
  <si>
    <t>Introduction to CAD</t>
  </si>
  <si>
    <t>Machine Drafting</t>
  </si>
  <si>
    <t>3D CAD</t>
  </si>
  <si>
    <t>Technical Illustrations</t>
  </si>
  <si>
    <t>Industrial Product Design</t>
  </si>
  <si>
    <t>CAD Presentation II</t>
  </si>
  <si>
    <t>Workshop Fees</t>
  </si>
  <si>
    <t>Per-credit hour.  Fee is negotiated on the basis on what the participants to the workshop or conference is to include.  Individual contracts are negotiable.  Charge will include regular fees plus a workshop fee.</t>
  </si>
  <si>
    <t>Undergraduate Research I</t>
  </si>
  <si>
    <t>NCSI</t>
  </si>
  <si>
    <t>Undergraduate Research II</t>
  </si>
  <si>
    <t>Waterwaste Processes Laboratory</t>
  </si>
  <si>
    <t>TSCI</t>
  </si>
  <si>
    <t>Water Treatment Processes</t>
  </si>
  <si>
    <t>Laboratory activity overhead for consumables in course-of-study</t>
  </si>
  <si>
    <t>Purchase chemicals, expendable supplies for electrophories and chromatography field trips</t>
  </si>
  <si>
    <t>Consumables for classroom laboratories</t>
  </si>
  <si>
    <t>Cover lab chemicals and other consumable lab materials used by students</t>
  </si>
  <si>
    <t>Cover costs of laboratory consumables and materials used by students to create products</t>
  </si>
  <si>
    <t>Purchase Laboratory Consumables</t>
  </si>
  <si>
    <t>Purchase consumable electronic components</t>
  </si>
  <si>
    <t>Materials and supplies used by students to create projects</t>
  </si>
  <si>
    <t>Use of rented facilities</t>
  </si>
  <si>
    <t>Cover consumable lab materials used by students</t>
  </si>
  <si>
    <t>127-101-R0505</t>
  </si>
  <si>
    <t>Create projects and products that will become the student's property</t>
  </si>
  <si>
    <t>Care &amp; Prevention of Athletic Injuries</t>
  </si>
  <si>
    <t xml:space="preserve">Cover costs of laboratory consumables and materials used by students </t>
  </si>
  <si>
    <t>Exercise Physiology</t>
  </si>
  <si>
    <t>Cover costs of consumables and materials to become student trainer</t>
  </si>
  <si>
    <t>Pass-through for certification; purchase consumables to ensure compliance with national safety standards</t>
  </si>
  <si>
    <t>Short Term Loan Origination Fee</t>
  </si>
  <si>
    <t>Charged to all students receiving a short term loan to cover costs of program</t>
  </si>
  <si>
    <t>Radio Fee</t>
  </si>
  <si>
    <t xml:space="preserve">Radio </t>
  </si>
  <si>
    <t>IT Infrast</t>
  </si>
  <si>
    <t>Gym Build</t>
  </si>
  <si>
    <t>Acad Fac</t>
  </si>
  <si>
    <t>Access</t>
  </si>
  <si>
    <t>Library</t>
  </si>
  <si>
    <t>Used to pay the cost of construction, renovation and operations of auxiliary buildings</t>
  </si>
  <si>
    <t>Used to purchase computer equipment for instructional use</t>
  </si>
  <si>
    <t>Used to pay costs of operating the Student Health Service and entitle those students to available services</t>
  </si>
  <si>
    <t>Used to pay for maintenance and personnel for the Student Union Building</t>
  </si>
  <si>
    <t>Used to purchase equipment for instructional use.</t>
  </si>
  <si>
    <t>Collected by the university on behalf of student government.  The Student Senate governs the use of this fee</t>
  </si>
  <si>
    <t>Library Fee</t>
  </si>
  <si>
    <t>Academic Facilities Fee</t>
  </si>
  <si>
    <t>Access Fee</t>
  </si>
  <si>
    <t>Use to renovate classrooms and labs both at the Havre campus and at distance sites</t>
  </si>
  <si>
    <t>Covers the Cost of maintaining campus parking lots, sidewalks and lighting</t>
  </si>
  <si>
    <t>Use to enhance library resources available to student both on the Havre campus and at distance sites.</t>
  </si>
  <si>
    <t>Used for life-cycle maintenance/replacement of the university's central and instructional computing and networking systems</t>
  </si>
  <si>
    <t>Cover operational costs for the radio station</t>
  </si>
  <si>
    <t>Used for repair, maintenance and operation of the Gymnasium</t>
  </si>
  <si>
    <t>Supports the athletic operation and allows student fee admission to the home athletic events</t>
  </si>
  <si>
    <t>115-2801-R0502</t>
  </si>
  <si>
    <t>111-110-R0501</t>
  </si>
  <si>
    <t>Fee will provide financial assistance to partially offset the high cost of faculty salaries to meet faculty ratios to maintain accreditation</t>
  </si>
  <si>
    <t>Fee to provide supplemental services to student to create a single admission file.</t>
  </si>
  <si>
    <t>Athletic Participation Fee</t>
  </si>
  <si>
    <t>Maximum charged to all athletes per semester to cover part of the cost of secondary medical insurance</t>
  </si>
  <si>
    <t>Housing and Dining</t>
  </si>
  <si>
    <t>Administrative fee for registering for courses each semester</t>
  </si>
  <si>
    <t>LEDU</t>
  </si>
  <si>
    <t>LHPE</t>
  </si>
  <si>
    <t>LREC</t>
  </si>
  <si>
    <t>LAUT</t>
  </si>
  <si>
    <t>LAGR</t>
  </si>
  <si>
    <t>LDIE</t>
  </si>
  <si>
    <t>LATD</t>
  </si>
  <si>
    <t>LAGM</t>
  </si>
  <si>
    <t>LWLD</t>
  </si>
  <si>
    <t>LIND</t>
  </si>
  <si>
    <t>LDRF</t>
  </si>
  <si>
    <t>LCMP</t>
  </si>
  <si>
    <t>LMCH</t>
  </si>
  <si>
    <t>LIET</t>
  </si>
  <si>
    <t>LCER</t>
  </si>
  <si>
    <t>LART</t>
  </si>
  <si>
    <t>LBIO</t>
  </si>
  <si>
    <t>LCHM</t>
  </si>
  <si>
    <t>LESC</t>
  </si>
  <si>
    <t>LPHT</t>
  </si>
  <si>
    <t>LGRA</t>
  </si>
  <si>
    <t>LMSI</t>
  </si>
  <si>
    <t>LNSC</t>
  </si>
  <si>
    <t>LPHS</t>
  </si>
  <si>
    <t>LTSC</t>
  </si>
  <si>
    <t>LSET</t>
  </si>
  <si>
    <t>LFLD</t>
  </si>
  <si>
    <t>LMSH</t>
  </si>
  <si>
    <t>Single Admission File Fee</t>
  </si>
  <si>
    <t>Annual Utility Surcharge</t>
  </si>
  <si>
    <t>Payable by all students who complete registration including fee arrangements after the published deadline.  An additional $40 is assessed to students who re-register, with University approval, after the 15th day of instruction.</t>
  </si>
  <si>
    <t>Convenience fee for payments against a University Student Account via an alternate method (e.g. internet connection).</t>
  </si>
  <si>
    <t>Handicap Parking Fine</t>
  </si>
  <si>
    <t>ASE Certification I</t>
  </si>
  <si>
    <t>Pass-through fee for ASE Certification Tests</t>
  </si>
  <si>
    <t>Electrical Fundamentals I</t>
  </si>
  <si>
    <t>ELEC</t>
  </si>
  <si>
    <t>Electrical Fundamentals II</t>
  </si>
  <si>
    <t>Code Study &amp; Codeology</t>
  </si>
  <si>
    <t>Electric Meters and Motors</t>
  </si>
  <si>
    <t>Basic Wiring</t>
  </si>
  <si>
    <t>Code Study - Residential</t>
  </si>
  <si>
    <t>Commercial Wiring Lab</t>
  </si>
  <si>
    <t>Conduit, Raceways, and Code Calc Lab</t>
  </si>
  <si>
    <t>Grounding/Bonding Fundamentals Lab</t>
  </si>
  <si>
    <t>Basic Rigging</t>
  </si>
  <si>
    <t>Technology</t>
  </si>
  <si>
    <t>SUB</t>
  </si>
  <si>
    <t>Technology Fee</t>
  </si>
  <si>
    <t>Annual Percent Increase</t>
  </si>
  <si>
    <t>Annual Dollar Increase</t>
  </si>
  <si>
    <t>5.00 (minimum)</t>
  </si>
  <si>
    <t>Pass-through fee to cover background checks required for student teaching and counseling internships</t>
  </si>
  <si>
    <t>Plumbing Program Fee</t>
  </si>
  <si>
    <t>Instructional materials and supplies for Plumbing courses - fee charged per semester, only to students with declared Plumbing major</t>
  </si>
  <si>
    <t>Tuition and Mandatory Fees per Semester for a Full Time Student</t>
  </si>
  <si>
    <t>143-102-R0509</t>
  </si>
  <si>
    <t>135-107-R0507</t>
  </si>
  <si>
    <t>Sustainability</t>
  </si>
  <si>
    <t>Distributed Learning Fee On-Line</t>
  </si>
  <si>
    <t>Fund efforts toward promoting sustainable practices on MSU-Northern's campuses</t>
  </si>
  <si>
    <t>Faculty/Staff Housing</t>
  </si>
  <si>
    <t xml:space="preserve"> </t>
  </si>
  <si>
    <t>AGSC</t>
  </si>
  <si>
    <t>AGTE</t>
  </si>
  <si>
    <t>ARTZ</t>
  </si>
  <si>
    <t>BIOB</t>
  </si>
  <si>
    <t>BIOO</t>
  </si>
  <si>
    <t>BIOM</t>
  </si>
  <si>
    <t>BIOH</t>
  </si>
  <si>
    <t>CSTN</t>
  </si>
  <si>
    <t>CHMY</t>
  </si>
  <si>
    <t>CAPP</t>
  </si>
  <si>
    <t>EDU</t>
  </si>
  <si>
    <t>GPHY</t>
  </si>
  <si>
    <t>GEO</t>
  </si>
  <si>
    <t>ETCC</t>
  </si>
  <si>
    <t>ITS</t>
  </si>
  <si>
    <t>WLDG</t>
  </si>
  <si>
    <t>MUSI</t>
  </si>
  <si>
    <t>PHSX</t>
  </si>
  <si>
    <t>Student Teaching</t>
  </si>
  <si>
    <t>Visual Language 2D Foundations</t>
  </si>
  <si>
    <t>Principles of Living Systems Lab</t>
  </si>
  <si>
    <t>Discover Biology Lab</t>
  </si>
  <si>
    <t>Basic Human Biology</t>
  </si>
  <si>
    <t>Microbiology Health Sciences Lab</t>
  </si>
  <si>
    <t>General Botany Lab</t>
  </si>
  <si>
    <t>Human Anatomy and Physiology I Lab</t>
  </si>
  <si>
    <t>Human Anatomy and Physiology II Lab</t>
  </si>
  <si>
    <t>Entomology Lab</t>
  </si>
  <si>
    <t>Ornithology Lab</t>
  </si>
  <si>
    <t>Zoology Lab</t>
  </si>
  <si>
    <t>Intro to General Chemistry Lab</t>
  </si>
  <si>
    <t>Intro to Organic &amp; Biochem Lab</t>
  </si>
  <si>
    <t>College Chemistry Lab I</t>
  </si>
  <si>
    <t>College Chemistry Lab II</t>
  </si>
  <si>
    <t>Advanced Practicum</t>
  </si>
  <si>
    <t>Methods: K-8 Int Arts All Lrn</t>
  </si>
  <si>
    <t>Intro to Physical Geography</t>
  </si>
  <si>
    <t>Intro to Physical Geology Lab</t>
  </si>
  <si>
    <t>Earth History &amp; Evolution Lab</t>
  </si>
  <si>
    <t>Photo I-Techs and Processes</t>
  </si>
  <si>
    <t>Photo II - Theory, Crit, Practice</t>
  </si>
  <si>
    <t>Mig/Tig Welding</t>
  </si>
  <si>
    <t>Practicum:  Welding 3 cr</t>
  </si>
  <si>
    <t>Practicum:  Welding 6 cr</t>
  </si>
  <si>
    <t>Welding Qual Test Prep w/Lab</t>
  </si>
  <si>
    <t>Applied Music I</t>
  </si>
  <si>
    <t>College Physics I</t>
  </si>
  <si>
    <t>College Physics II</t>
  </si>
  <si>
    <t>WLDG or ARTZ</t>
  </si>
  <si>
    <t>ANSC</t>
  </si>
  <si>
    <t>ASE Certification II</t>
  </si>
  <si>
    <t>Service Charge of $20 each time a check is returned</t>
  </si>
  <si>
    <t>Used to help pay for the cost of implementing and maintaining the Banner system.</t>
  </si>
  <si>
    <t>Average cost of attendance (averages upper and lower division tuition rates)</t>
  </si>
  <si>
    <t>AST</t>
  </si>
  <si>
    <t>MS ACCESS</t>
  </si>
  <si>
    <t>DST</t>
  </si>
  <si>
    <t>DDSN</t>
  </si>
  <si>
    <t>Architectural Drafting</t>
  </si>
  <si>
    <t>Civil Drafting</t>
  </si>
  <si>
    <t>Parametric CAD</t>
  </si>
  <si>
    <t xml:space="preserve">Presentation and Animation </t>
  </si>
  <si>
    <t>Architectural CAD II</t>
  </si>
  <si>
    <t>LELE</t>
  </si>
  <si>
    <t>Methods of Health Education</t>
  </si>
  <si>
    <t>HEE</t>
  </si>
  <si>
    <t>Methods of Lifetime Fitness Activities</t>
  </si>
  <si>
    <t>KIN</t>
  </si>
  <si>
    <t>AHAT</t>
  </si>
  <si>
    <t>REC</t>
  </si>
  <si>
    <t>Beginning Billiards</t>
  </si>
  <si>
    <t>ACT</t>
  </si>
  <si>
    <t>Beginning Golf</t>
  </si>
  <si>
    <t>Beginning Bowling</t>
  </si>
  <si>
    <t>Introduction to Backpacking</t>
  </si>
  <si>
    <t>MCH</t>
  </si>
  <si>
    <t>TBD</t>
  </si>
  <si>
    <t>Motor Controls</t>
  </si>
  <si>
    <t>Industrial Wiring</t>
  </si>
  <si>
    <t xml:space="preserve"> Welding Theory I</t>
  </si>
  <si>
    <t xml:space="preserve">Machining </t>
  </si>
  <si>
    <r>
      <t xml:space="preserve">Each student may received on free official transcript.  For every transcript thereafter, </t>
    </r>
    <r>
      <rPr>
        <sz val="10"/>
        <rFont val="Tahoma"/>
        <family val="2"/>
      </rPr>
      <t xml:space="preserve">$3.00 </t>
    </r>
    <r>
      <rPr>
        <sz val="10"/>
        <color indexed="8"/>
        <rFont val="Tahoma"/>
        <family val="2"/>
      </rPr>
      <t>shall per charged per copy.</t>
    </r>
  </si>
  <si>
    <t>MSU ASN Undergraduate Nursing Program Fee</t>
  </si>
  <si>
    <t>Residence Hall Guest Fee-Double room</t>
  </si>
  <si>
    <t>Telecommunications including phone, high speed internet, cable TV,  and voice mail.</t>
  </si>
  <si>
    <t>Fee to all students enrolled in student teaching.  This fee covers supervision costs for students teaching including travel and fees paid to supervisors and supervisory materials.</t>
  </si>
  <si>
    <t>The units of the Montana University System are authorized to charge an extension fee of $80.00 per semester credit hour minimum.  A higher enrollment fee may be charged when variations occur.</t>
  </si>
  <si>
    <t>This per credit fee will partially defray additional costs incurred with the delivery of courses throughout Montana through either personal meetings or telecommunications systems.</t>
  </si>
  <si>
    <t>Ceramics I</t>
  </si>
  <si>
    <t>Purchase materials and consumables for student projects</t>
  </si>
  <si>
    <t>Dynamometer Testing and Computer System Data Analysis</t>
  </si>
  <si>
    <t>Continuing Education/Apprenticeship</t>
  </si>
  <si>
    <t>Gym Building Fee</t>
  </si>
  <si>
    <t>IT Infrastructure Fee</t>
  </si>
  <si>
    <t>Sustainability Fee</t>
  </si>
  <si>
    <t>Rent (includes utilities) charges per month</t>
  </si>
  <si>
    <t>Average cost of program fees*</t>
  </si>
  <si>
    <t>Purchase Laboratory Consumables and Certification Costs</t>
  </si>
  <si>
    <t>Cover costs of laboratory consumables and Certification Costs</t>
  </si>
  <si>
    <t>Existing Fees and Courses</t>
  </si>
  <si>
    <t>Notes:</t>
  </si>
  <si>
    <t>Small Two-bedroom</t>
  </si>
  <si>
    <t>Large Two-bedroom</t>
  </si>
  <si>
    <t>Rocky Mountain Flora Lab</t>
  </si>
  <si>
    <t>General Ecology</t>
  </si>
  <si>
    <t>Molecular Biology and Genetics Lab</t>
  </si>
  <si>
    <t>167-102-R0515</t>
  </si>
  <si>
    <t>Internship in Athletic Training</t>
  </si>
  <si>
    <t>Research Methods</t>
  </si>
  <si>
    <t>Statistics</t>
  </si>
  <si>
    <t>Learning and Motivation</t>
  </si>
  <si>
    <t>Learning Theories</t>
  </si>
  <si>
    <t>Graduate Seminar</t>
  </si>
  <si>
    <t>Graduate Action Research</t>
  </si>
  <si>
    <t>CNSL</t>
  </si>
  <si>
    <t>Career Information Systems</t>
  </si>
  <si>
    <t>Pass-through cost of on-line testing experience account and consumable testing materials.</t>
  </si>
  <si>
    <t>Tuition Rates per Semester for a Full Time Student</t>
  </si>
  <si>
    <t>Challenge Exams</t>
  </si>
  <si>
    <t>$25/attempted credit + cost of materials (if needed), not to exceed $300</t>
  </si>
  <si>
    <t>Residence Hall Room Rates</t>
  </si>
  <si>
    <t>Meal Plan A</t>
  </si>
  <si>
    <t>Meal Plan B</t>
  </si>
  <si>
    <t>Meal Blan C</t>
  </si>
  <si>
    <t>Meal Plan D</t>
  </si>
  <si>
    <t>Double Room</t>
  </si>
  <si>
    <t>Single Room</t>
  </si>
  <si>
    <t>Double as a Single</t>
  </si>
  <si>
    <t>Room charges per semester</t>
  </si>
  <si>
    <t xml:space="preserve">Board charges per semester </t>
  </si>
  <si>
    <t>Dining Meal Plan Rates</t>
  </si>
  <si>
    <t>Resident Graduate</t>
  </si>
  <si>
    <t>WUE Undergraduate</t>
  </si>
  <si>
    <t>Resident Undergraduate</t>
  </si>
  <si>
    <t>Nonresident Undergraduate</t>
  </si>
  <si>
    <t>FY 21</t>
  </si>
  <si>
    <t>Annual Tuition Undergraduate</t>
  </si>
  <si>
    <t>Molecular Biology Techniques Lab</t>
  </si>
  <si>
    <t>BIOE</t>
  </si>
  <si>
    <t>Field Biology Methods</t>
  </si>
  <si>
    <t>Freshwater Ecology Lab</t>
  </si>
  <si>
    <t>General Biology II Lab</t>
  </si>
  <si>
    <t>Introdution to Criminal Justice</t>
  </si>
  <si>
    <t>CJUS</t>
  </si>
  <si>
    <t>Child &amp; Adolescent Counseling</t>
  </si>
  <si>
    <t>Education &amp; Psychological Appraisal</t>
  </si>
  <si>
    <t>Integrating Technology in Education</t>
  </si>
  <si>
    <t>EDU, EDUC, CNSL Program Fee</t>
  </si>
  <si>
    <t>This fee will funds the TaskStream-Watermark program.</t>
  </si>
  <si>
    <t>BMGT</t>
  </si>
  <si>
    <t>LBUS</t>
  </si>
  <si>
    <t>Fee to cover assesment test expenditures</t>
  </si>
  <si>
    <t>Business Senior Seminar</t>
  </si>
  <si>
    <t>1129 Bonine Drive</t>
  </si>
  <si>
    <t>175-103-R0517</t>
  </si>
  <si>
    <t>Community Nursing</t>
  </si>
  <si>
    <t>NRSG</t>
  </si>
  <si>
    <t>LNUR</t>
  </si>
  <si>
    <t>Defray costs related to hybrid distance education and clinical placement requirements.</t>
  </si>
  <si>
    <t>Nursing leadership and Management</t>
  </si>
  <si>
    <t>Inventory and Validation of Fees -- Fiscal Years 2022 and 2023</t>
  </si>
  <si>
    <t>FY 21 Tuition</t>
  </si>
  <si>
    <t>FY 22 Proposed</t>
  </si>
  <si>
    <t>FY 23 Proposed</t>
  </si>
  <si>
    <t>FY 21 Fees</t>
  </si>
  <si>
    <t>FY 22</t>
  </si>
  <si>
    <t>FY 23</t>
  </si>
  <si>
    <t>Unit Name: Montana State University-Northern</t>
  </si>
  <si>
    <t>Intergrated Health Sciences Program Fee</t>
  </si>
  <si>
    <t>To have adequate funding to maintain 10 running engines.  Many components of an engine are designed to have a one-time use, and would be considered consumable.  Examples would be gaskets, main/connecting rod bearings, and torque to yield fatners.  Another common expense is for thread repair kits.  It is very common for students to over torque fastners, resulting in stripped threads or broken bolts.  In the case of a broken bolt, drill bits and bolt extractors are needed.  These tools have a very limited reusability before they would need to be replaced.</t>
  </si>
  <si>
    <t>Course no longer requires consumables.</t>
  </si>
  <si>
    <t>The lab fee for this course have not been increased for many years.  Therefore the lab fees have not compensated for the inflation of the consumable materials and components.  We currently have an handful of valves for our Rexroth trainer boards that have worn out and need replaced.  the course has evolved to the point of using high-tech and very specialized we-based simulator that requires an annual monetary subscription which students use this software to complete course objectives required to maintain AED accreditation.  The lab also uses state of the art technology that has been required by our Diesel Advisory Board.  This technology is crucial for staying current with industry standards.</t>
  </si>
  <si>
    <t>This course fee has not increased for several years.  The costs of supplies for the labs have increased and the current fee does not cover these increases.  This course is required on the 4-year B.S. Diesel Technology degree which is nationally-accredited through the AED Foundation.  In order to maintain the AED accreditation, new lab activities have been put in place that require lab expenditure- e.g. replacing wheel seals, packing bearings with grease.  there are other supplies that are constantly needed also-washers, cotter keys, axle/spindle nuts, other nuts/bolts, brake springs, as examples, for the current trainers.  Due to the number of students using the trainers, a lot of these parts are worn out.</t>
  </si>
  <si>
    <t>Architectural Materials</t>
  </si>
  <si>
    <t>Cement and Aggregate for concrete mixes, wood models built by students.</t>
  </si>
  <si>
    <t>Laboratory fees for consumables, excluding standard computer supplies and paper products.  Studio/workshop fees for materials used by students to create a product that becomes the students' property after used in a specific course.</t>
  </si>
  <si>
    <t>Soils &amp; Foundations</t>
  </si>
  <si>
    <t>Equipment that is used in lab, most of which needs to be replaced periodically.</t>
  </si>
  <si>
    <t>Currently no fee is collected, but there are many things used in lab that need to be purchased specifically for this class.</t>
  </si>
  <si>
    <t>Design/Details Steel Building</t>
  </si>
  <si>
    <t>Consumables for class and lab.</t>
  </si>
  <si>
    <t>Highway Design</t>
  </si>
  <si>
    <t>Stakes for surveying, orange vests for students.</t>
  </si>
  <si>
    <t>Reinforced Concrete</t>
  </si>
  <si>
    <t>Cement and aggregate for concrete mixes.  Rubber gloves &amp; safety glasses.</t>
  </si>
  <si>
    <t>Senior Project II</t>
  </si>
  <si>
    <t>Materials for Printing 3D models, Lab materials for testing soils and concrete.</t>
  </si>
  <si>
    <t>Introduction to Surveying for Engineers</t>
  </si>
  <si>
    <t>SRVY</t>
  </si>
  <si>
    <t>Survey stakes, flagging, paint and notebooks.</t>
  </si>
  <si>
    <t>The College of Health Sciences (COH) has recently developed a new health sciences laboratory that allows students majoring in Integrated Health Sciences to gain practicalexperience with asessment, testing and educating related to body composition, strength, flexibility, blood chemistry, cardiovascular function, and work capacity.  Because of the significant investment related to new equipment, the COH proposed a new fee for all students majoring inIntegrated Health Sciences.  The semester fee of $45 will be allocated toward: 1.) replacement materials related to human assessment and testing (electrocardiogram leads, breathing tubes, breathing tube filters, oxygen for mixing chamber, veils for calorimetry hoods, batteries), 2.) blood chemistry analysis supplies (capillary tubes, lancets, alcohol wipes, cotton balls, medical tape, lithium heparin tubes, pipette tips, 21 guage vacutainer needles, sharps container, piccolo disks), 3.) Cleaning, maintenance, repair, and replacement surplus (equipment cleaning supplies and surplus for replacement parts such as a treadmill belt, respirator, etc), 4.) Performance laboratory attire (tee shirts and shorts).</t>
  </si>
  <si>
    <t xml:space="preserve"> Replacement materials related to human assessment and testing.   Blood chemistry analysis supplies.  Cleaning, maintenance, repair, and replacement surplus.  Performance laboratory attire. </t>
  </si>
  <si>
    <t>CURRENT FY21  FEE</t>
  </si>
  <si>
    <t>FY 22 FEE</t>
  </si>
  <si>
    <t>FY 23 FEE</t>
  </si>
  <si>
    <r>
      <t xml:space="preserve">Non-Mandatory Fees </t>
    </r>
    <r>
      <rPr>
        <sz val="12"/>
        <color indexed="8"/>
        <rFont val="Tahoma"/>
        <family val="2"/>
      </rPr>
      <t xml:space="preserve"> - Greater than 3.0% - Rates per Semester</t>
    </r>
  </si>
  <si>
    <t xml:space="preserve">(1) FY 22 increases reflect rates approved by the BOR for the previous biennium. Rate increases were delayed one year institutionally, to accommodate communication and recruitment concerns with prospective students and families. (2) FY 23 increases reflect an attempt to better align rates in relation to the base double room rate, as well as room or apartment size and amenities. Significant increases in Student Family Housing for FY 23 reflect the inclusion of wireless internet, which will be provided at no cost for FY 22, but will be included in apartment rates moving forward (University's cost is approximately $50 per room). (3) Finally, we are removing the single room rate, as the spaces to which that rate applies are few in number, smaller, and better aligned at the double room rate. Meal Plan D was also previously removed from use. </t>
  </si>
  <si>
    <t xml:space="preserve">(1) FY 22 increases, again, reflect previously approved rates delayed institutionally to address communication and recruitment concerns with prospective students and families. (2) FY 23 rates reflect a standard increase related to rising food and service costs. </t>
  </si>
  <si>
    <t>Delivery</t>
  </si>
  <si>
    <t>183-101-R0519</t>
  </si>
  <si>
    <t>2020-21</t>
  </si>
  <si>
    <t>2021-22</t>
  </si>
  <si>
    <t>2022-23</t>
  </si>
  <si>
    <t>Total Average Annual Cost of Attendance -- Fiscal Years 2021, 2022 and 2023</t>
  </si>
  <si>
    <t>FY21 Rev</t>
  </si>
  <si>
    <t>FY22 Projected</t>
  </si>
  <si>
    <t>FY23 Projected</t>
  </si>
  <si>
    <t>divided by apx # students FTE</t>
  </si>
  <si>
    <t>Avg Course Fee Caclulations</t>
  </si>
  <si>
    <t>Est Charges</t>
  </si>
  <si>
    <t>*EDU, EDUC, CNSL Program Fee- $20 program fee per semester</t>
  </si>
  <si>
    <t>*MSU ASN Undergraduate Nursing Program Fee- $500 program fee per semester</t>
  </si>
  <si>
    <t>*Plumbing Program Fee-$75 program fee per semester</t>
  </si>
  <si>
    <t>*Intergrated Health Sciences Program Fee-$45 program fee per semester (proposed)</t>
  </si>
  <si>
    <t>Was initially set up in Designated.  We are making the change to Current Unrestricted where the Program Fees should be recorded.</t>
  </si>
  <si>
    <t>Undergraduate Mandatory Fees -- Rates per Semester</t>
  </si>
  <si>
    <t>ITEM 194-104-R0521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</si>
</sst>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0.0"/>
  </numFmts>
  <fonts count="37" x14ac:knownFonts="1">
    <font>
      <sz val="10"/>
      <name val="Arial"/>
    </font>
    <font>
      <sz val="11"/>
      <color theme="1"/>
      <name val="Calibri"/>
      <family val="2"/>
      <scheme val="minor"/>
    </font>
    <font>
      <sz val="10"/>
      <name val="Arial"/>
      <family val="2"/>
    </font>
    <font>
      <b/>
      <sz val="10"/>
      <name val="Tahoma"/>
      <family val="2"/>
    </font>
    <font>
      <sz val="10"/>
      <name val="Tahoma"/>
      <family val="2"/>
    </font>
    <font>
      <b/>
      <sz val="9"/>
      <name val="Tahoma"/>
      <family val="2"/>
    </font>
    <font>
      <b/>
      <u/>
      <sz val="12"/>
      <name val="Tahoma"/>
      <family val="2"/>
    </font>
    <font>
      <b/>
      <sz val="12"/>
      <name val="Tahoma"/>
      <family val="2"/>
    </font>
    <font>
      <sz val="12"/>
      <name val="Tahoma"/>
      <family val="2"/>
    </font>
    <font>
      <sz val="11"/>
      <name val="Tahoma"/>
      <family val="2"/>
    </font>
    <font>
      <sz val="9"/>
      <name val="Tahoma"/>
      <family val="2"/>
    </font>
    <font>
      <b/>
      <i/>
      <sz val="10"/>
      <name val="Tahoma"/>
      <family val="2"/>
    </font>
    <font>
      <sz val="10"/>
      <color indexed="10"/>
      <name val="Tahoma"/>
      <family val="2"/>
    </font>
    <font>
      <b/>
      <sz val="12"/>
      <name val="Arial"/>
      <family val="2"/>
    </font>
    <font>
      <b/>
      <sz val="10"/>
      <name val="Arial"/>
      <family val="2"/>
    </font>
    <font>
      <b/>
      <sz val="11"/>
      <name val="Tahoma"/>
      <family val="2"/>
    </font>
    <font>
      <b/>
      <i/>
      <sz val="11"/>
      <name val="Tahoma"/>
      <family val="2"/>
    </font>
    <font>
      <sz val="10"/>
      <name val="Arial"/>
      <family val="2"/>
    </font>
    <font>
      <sz val="10"/>
      <color indexed="8"/>
      <name val="Tahoma"/>
      <family val="2"/>
    </font>
    <font>
      <sz val="12"/>
      <color indexed="8"/>
      <name val="Tahoma"/>
      <family val="2"/>
    </font>
    <font>
      <b/>
      <sz val="20"/>
      <name val="Tahoma"/>
      <family val="2"/>
    </font>
    <font>
      <sz val="20"/>
      <name val="Tahoma"/>
      <family val="2"/>
    </font>
    <font>
      <sz val="11"/>
      <color rgb="FF000000"/>
      <name val="Times New Roman"/>
      <family val="1"/>
    </font>
    <font>
      <b/>
      <sz val="12"/>
      <color rgb="FF000000"/>
      <name val="Tahoma"/>
      <family val="2"/>
    </font>
    <font>
      <sz val="10"/>
      <color rgb="FF000000"/>
      <name val="Tahoma"/>
      <family val="2"/>
    </font>
    <font>
      <b/>
      <u/>
      <sz val="12"/>
      <color rgb="FF000000"/>
      <name val="Tahoma"/>
      <family val="2"/>
    </font>
    <font>
      <sz val="11"/>
      <color rgb="FF000000"/>
      <name val="Tahoma"/>
      <family val="2"/>
    </font>
    <font>
      <sz val="12"/>
      <color rgb="FF000000"/>
      <name val="Tahoma"/>
      <family val="2"/>
    </font>
    <font>
      <u/>
      <sz val="12"/>
      <color rgb="FF000000"/>
      <name val="Tahoma"/>
      <family val="2"/>
    </font>
    <font>
      <u/>
      <sz val="10"/>
      <color rgb="FF000000"/>
      <name val="Tahoma"/>
      <family val="2"/>
    </font>
    <font>
      <sz val="10"/>
      <color theme="1"/>
      <name val="Tahoma"/>
      <family val="2"/>
    </font>
    <font>
      <b/>
      <sz val="10"/>
      <color theme="1"/>
      <name val="Tahoma"/>
      <family val="2"/>
    </font>
    <font>
      <b/>
      <sz val="9"/>
      <color rgb="FF000000"/>
      <name val="Tahoma"/>
      <family val="2"/>
    </font>
    <font>
      <sz val="9"/>
      <color rgb="FF000000"/>
      <name val="Tahoma"/>
      <family val="2"/>
    </font>
    <font>
      <sz val="9"/>
      <color indexed="81"/>
      <name val="Tahoma"/>
      <family val="2"/>
    </font>
    <font>
      <b/>
      <sz val="9"/>
      <color indexed="81"/>
      <name val="Tahoma"/>
      <family val="2"/>
    </font>
    <font>
      <sz val="8"/>
      <name val="Tahoma"/>
      <family val="2"/>
    </font>
  </fonts>
  <fills count="9">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D9D9D9"/>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3" tint="0.79998168889431442"/>
        <bgColor indexed="64"/>
      </patternFill>
    </fill>
    <fill>
      <patternFill patternType="solid">
        <fgColor theme="0"/>
        <bgColor indexed="64"/>
      </patternFill>
    </fill>
  </fills>
  <borders count="77">
    <border>
      <left/>
      <right/>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double">
        <color indexed="64"/>
      </right>
      <top/>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double">
        <color indexed="64"/>
      </left>
      <right style="medium">
        <color indexed="64"/>
      </right>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31">
    <xf numFmtId="0" fontId="0" fillId="0" borderId="0"/>
    <xf numFmtId="43" fontId="2" fillId="0" borderId="0" applyFont="0" applyFill="0" applyBorder="0" applyAlignment="0" applyProtection="0"/>
    <xf numFmtId="43" fontId="17"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0" fontId="17" fillId="0" borderId="0"/>
    <xf numFmtId="9" fontId="2" fillId="0" borderId="0" applyFont="0" applyFill="0" applyBorder="0" applyAlignment="0" applyProtection="0"/>
    <xf numFmtId="9" fontId="1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04">
    <xf numFmtId="0" fontId="0" fillId="0" borderId="0" xfId="0"/>
    <xf numFmtId="0" fontId="4" fillId="0" borderId="0" xfId="0" applyFont="1"/>
    <xf numFmtId="0" fontId="4" fillId="0" borderId="0" xfId="0" applyFont="1" applyAlignment="1">
      <alignment wrapText="1"/>
    </xf>
    <xf numFmtId="0" fontId="8" fillId="0" borderId="0" xfId="0" applyFont="1" applyAlignment="1">
      <alignment vertical="center"/>
    </xf>
    <xf numFmtId="0" fontId="4" fillId="0" borderId="0" xfId="0" applyFont="1" applyFill="1"/>
    <xf numFmtId="0" fontId="4" fillId="0" borderId="0" xfId="0" applyFont="1" applyAlignment="1">
      <alignment horizontal="left"/>
    </xf>
    <xf numFmtId="0" fontId="4" fillId="0" borderId="2" xfId="0" applyFont="1" applyBorder="1" applyAlignment="1">
      <alignment wrapText="1"/>
    </xf>
    <xf numFmtId="0" fontId="4" fillId="0" borderId="4" xfId="0" applyFont="1" applyBorder="1" applyAlignment="1">
      <alignment wrapText="1"/>
    </xf>
    <xf numFmtId="0" fontId="4" fillId="0" borderId="5" xfId="0" applyFont="1" applyBorder="1" applyAlignment="1">
      <alignment horizontal="right" wrapText="1"/>
    </xf>
    <xf numFmtId="0" fontId="4" fillId="0" borderId="6" xfId="0" applyFont="1" applyBorder="1"/>
    <xf numFmtId="44" fontId="4" fillId="0" borderId="0" xfId="3" applyFont="1"/>
    <xf numFmtId="44" fontId="4" fillId="0" borderId="3" xfId="3" applyFont="1" applyBorder="1"/>
    <xf numFmtId="165" fontId="4" fillId="0" borderId="0" xfId="6" applyNumberFormat="1" applyFont="1"/>
    <xf numFmtId="0" fontId="4" fillId="0" borderId="9" xfId="0" applyFont="1" applyBorder="1" applyAlignment="1">
      <alignment wrapText="1"/>
    </xf>
    <xf numFmtId="0" fontId="4" fillId="0" borderId="10" xfId="0" applyFont="1" applyBorder="1" applyAlignment="1">
      <alignment wrapText="1"/>
    </xf>
    <xf numFmtId="0" fontId="3" fillId="0" borderId="6" xfId="0" applyFont="1" applyBorder="1"/>
    <xf numFmtId="0" fontId="3" fillId="0" borderId="0" xfId="0" applyFont="1"/>
    <xf numFmtId="0" fontId="3" fillId="0" borderId="6" xfId="0" applyFont="1" applyBorder="1" applyAlignment="1">
      <alignment horizontal="center"/>
    </xf>
    <xf numFmtId="0" fontId="4" fillId="0" borderId="5" xfId="0" applyFont="1" applyFill="1" applyBorder="1" applyAlignment="1">
      <alignment horizontal="right" wrapText="1"/>
    </xf>
    <xf numFmtId="165" fontId="4" fillId="0" borderId="3" xfId="6" applyNumberFormat="1" applyFont="1" applyFill="1" applyBorder="1" applyAlignment="1">
      <alignment horizontal="center" wrapText="1"/>
    </xf>
    <xf numFmtId="0" fontId="4" fillId="0" borderId="3" xfId="0" applyFont="1" applyFill="1" applyBorder="1" applyAlignment="1">
      <alignment horizontal="center" wrapText="1"/>
    </xf>
    <xf numFmtId="0" fontId="4" fillId="0" borderId="0" xfId="0" applyFont="1" applyFill="1" applyAlignment="1">
      <alignment wrapText="1"/>
    </xf>
    <xf numFmtId="44" fontId="4" fillId="0" borderId="0" xfId="3" applyFont="1" applyFill="1"/>
    <xf numFmtId="0" fontId="4" fillId="0" borderId="3" xfId="0" applyFont="1" applyFill="1" applyBorder="1" applyAlignment="1">
      <alignment wrapText="1"/>
    </xf>
    <xf numFmtId="0" fontId="4" fillId="0" borderId="10" xfId="0" applyFont="1" applyBorder="1" applyAlignment="1">
      <alignment horizontal="right" wrapText="1"/>
    </xf>
    <xf numFmtId="0" fontId="4" fillId="0" borderId="13" xfId="0" applyFont="1" applyBorder="1" applyAlignment="1">
      <alignment wrapText="1"/>
    </xf>
    <xf numFmtId="0" fontId="12" fillId="0" borderId="0" xfId="0" applyFont="1" applyFill="1" applyAlignment="1">
      <alignment wrapText="1"/>
    </xf>
    <xf numFmtId="44" fontId="4" fillId="0" borderId="0" xfId="0" applyNumberFormat="1" applyFont="1"/>
    <xf numFmtId="0" fontId="4" fillId="0" borderId="0" xfId="0" applyFont="1" applyFill="1" applyAlignment="1">
      <alignment horizontal="left"/>
    </xf>
    <xf numFmtId="0" fontId="22" fillId="0" borderId="0" xfId="0" applyFont="1"/>
    <xf numFmtId="0" fontId="4" fillId="0" borderId="14" xfId="0" applyFont="1" applyBorder="1" applyAlignment="1">
      <alignment horizontal="right" wrapText="1"/>
    </xf>
    <xf numFmtId="0" fontId="4" fillId="0" borderId="3" xfId="0" applyFont="1" applyFill="1" applyBorder="1" applyAlignment="1">
      <alignment horizontal="right" wrapText="1"/>
    </xf>
    <xf numFmtId="0" fontId="23" fillId="0" borderId="0" xfId="0" applyFont="1" applyFill="1" applyBorder="1" applyAlignment="1">
      <alignment horizontal="left" vertical="center"/>
    </xf>
    <xf numFmtId="0" fontId="24" fillId="0" borderId="0" xfId="0" applyFont="1" applyFill="1" applyBorder="1" applyAlignment="1">
      <alignment horizontal="left"/>
    </xf>
    <xf numFmtId="43" fontId="24" fillId="0" borderId="3" xfId="1" applyFont="1" applyFill="1" applyBorder="1" applyAlignment="1">
      <alignment horizontal="right" vertical="top" wrapText="1"/>
    </xf>
    <xf numFmtId="4" fontId="24" fillId="0" borderId="3" xfId="0" applyNumberFormat="1" applyFont="1" applyFill="1" applyBorder="1" applyAlignment="1">
      <alignment horizontal="right" vertical="top" wrapText="1"/>
    </xf>
    <xf numFmtId="165" fontId="24" fillId="0" borderId="3" xfId="6" applyNumberFormat="1" applyFont="1" applyFill="1" applyBorder="1" applyAlignment="1">
      <alignment horizontal="center" vertical="top" wrapText="1"/>
    </xf>
    <xf numFmtId="0" fontId="24" fillId="0" borderId="0" xfId="0" applyFont="1" applyFill="1" applyBorder="1" applyAlignment="1">
      <alignment wrapText="1"/>
    </xf>
    <xf numFmtId="0" fontId="24" fillId="0" borderId="0" xfId="0" applyFont="1" applyFill="1" applyBorder="1" applyAlignment="1">
      <alignment horizontal="center" wrapText="1"/>
    </xf>
    <xf numFmtId="4" fontId="24" fillId="0" borderId="0" xfId="0" applyNumberFormat="1" applyFont="1" applyFill="1" applyBorder="1" applyAlignment="1">
      <alignment wrapText="1"/>
    </xf>
    <xf numFmtId="0" fontId="17" fillId="0" borderId="0" xfId="5"/>
    <xf numFmtId="0" fontId="8" fillId="0" borderId="14" xfId="5" applyFont="1" applyBorder="1" applyAlignment="1">
      <alignment horizontal="right" vertical="center" wrapText="1"/>
    </xf>
    <xf numFmtId="0" fontId="8" fillId="0" borderId="14" xfId="5" applyFont="1" applyFill="1" applyBorder="1" applyAlignment="1">
      <alignment horizontal="left" vertical="center" wrapText="1"/>
    </xf>
    <xf numFmtId="0" fontId="8" fillId="0" borderId="14" xfId="5" applyFont="1" applyBorder="1" applyAlignment="1">
      <alignment horizontal="left" vertical="center" wrapText="1"/>
    </xf>
    <xf numFmtId="0" fontId="8" fillId="0" borderId="14" xfId="5" applyFont="1" applyBorder="1" applyAlignment="1">
      <alignment horizontal="right" vertical="center"/>
    </xf>
    <xf numFmtId="43" fontId="8" fillId="0" borderId="14" xfId="2" applyFont="1" applyBorder="1" applyAlignment="1">
      <alignment horizontal="center" vertical="center" wrapText="1"/>
    </xf>
    <xf numFmtId="43" fontId="8" fillId="0" borderId="14" xfId="2" applyFont="1" applyFill="1" applyBorder="1" applyAlignment="1">
      <alignment horizontal="center" vertical="center" wrapText="1"/>
    </xf>
    <xf numFmtId="0" fontId="8" fillId="0" borderId="14" xfId="5" applyFont="1" applyBorder="1" applyAlignment="1">
      <alignment horizontal="center" vertical="center"/>
    </xf>
    <xf numFmtId="0" fontId="10" fillId="0" borderId="1" xfId="5" applyFont="1" applyBorder="1" applyAlignment="1">
      <alignment horizontal="center" vertical="center" wrapText="1"/>
    </xf>
    <xf numFmtId="0" fontId="10" fillId="0" borderId="1" xfId="5" applyFont="1" applyFill="1" applyBorder="1" applyAlignment="1">
      <alignment horizontal="center" vertical="center" wrapText="1"/>
    </xf>
    <xf numFmtId="0" fontId="10" fillId="0" borderId="0" xfId="5" applyFont="1" applyBorder="1" applyAlignment="1">
      <alignment horizontal="center" vertical="center"/>
    </xf>
    <xf numFmtId="0" fontId="10" fillId="0" borderId="0" xfId="5" applyFont="1" applyFill="1" applyBorder="1" applyAlignment="1">
      <alignment horizontal="center" vertical="center"/>
    </xf>
    <xf numFmtId="0" fontId="10" fillId="0" borderId="6" xfId="5" applyFont="1" applyBorder="1" applyAlignment="1">
      <alignment horizontal="center" vertical="center" wrapText="1"/>
    </xf>
    <xf numFmtId="0" fontId="10" fillId="0" borderId="6" xfId="5" applyFont="1" applyFill="1" applyBorder="1" applyAlignment="1">
      <alignment horizontal="center" vertical="center" wrapText="1"/>
    </xf>
    <xf numFmtId="0" fontId="4" fillId="0" borderId="0" xfId="5" applyFont="1"/>
    <xf numFmtId="0" fontId="4" fillId="0" borderId="0" xfId="5" applyFont="1" applyFill="1"/>
    <xf numFmtId="4" fontId="3" fillId="0" borderId="0" xfId="5" applyNumberFormat="1" applyFont="1" applyFill="1" applyBorder="1" applyAlignment="1">
      <alignment horizontal="center"/>
    </xf>
    <xf numFmtId="0" fontId="17" fillId="0" borderId="0" xfId="5" applyFill="1"/>
    <xf numFmtId="4" fontId="3" fillId="0" borderId="10" xfId="5" applyNumberFormat="1" applyFont="1" applyFill="1" applyBorder="1" applyAlignment="1">
      <alignment horizontal="center"/>
    </xf>
    <xf numFmtId="0" fontId="3" fillId="0" borderId="18" xfId="5" applyFont="1" applyBorder="1" applyAlignment="1"/>
    <xf numFmtId="0" fontId="3" fillId="0" borderId="14" xfId="5" applyFont="1" applyFill="1" applyBorder="1" applyAlignment="1"/>
    <xf numFmtId="0" fontId="3" fillId="0" borderId="19" xfId="5" applyFont="1" applyBorder="1" applyAlignment="1"/>
    <xf numFmtId="0" fontId="3" fillId="0" borderId="21" xfId="5" applyFont="1" applyFill="1" applyBorder="1" applyAlignment="1"/>
    <xf numFmtId="0" fontId="3" fillId="0" borderId="15" xfId="5" applyFont="1" applyBorder="1" applyAlignment="1"/>
    <xf numFmtId="165" fontId="3" fillId="0" borderId="23" xfId="5" applyNumberFormat="1" applyFont="1" applyBorder="1" applyAlignment="1"/>
    <xf numFmtId="165" fontId="3" fillId="0" borderId="23" xfId="5" applyNumberFormat="1" applyFont="1" applyFill="1" applyBorder="1" applyAlignment="1"/>
    <xf numFmtId="0" fontId="11" fillId="0" borderId="0" xfId="5" applyFont="1" applyFill="1" applyBorder="1" applyAlignment="1">
      <alignment horizontal="center"/>
    </xf>
    <xf numFmtId="10" fontId="3" fillId="0" borderId="0" xfId="5" applyNumberFormat="1" applyFont="1" applyFill="1" applyBorder="1" applyAlignment="1">
      <alignment horizontal="center"/>
    </xf>
    <xf numFmtId="10" fontId="3" fillId="0" borderId="10" xfId="5" applyNumberFormat="1" applyFont="1" applyFill="1" applyBorder="1" applyAlignment="1">
      <alignment horizontal="center"/>
    </xf>
    <xf numFmtId="0" fontId="3" fillId="0" borderId="18" xfId="5" applyFont="1" applyFill="1" applyBorder="1" applyAlignment="1">
      <alignment horizontal="right"/>
    </xf>
    <xf numFmtId="0" fontId="3" fillId="0" borderId="14" xfId="5" applyFont="1" applyFill="1" applyBorder="1" applyAlignment="1">
      <alignment horizontal="right"/>
    </xf>
    <xf numFmtId="0" fontId="3" fillId="0" borderId="21" xfId="5" applyFont="1" applyFill="1" applyBorder="1" applyAlignment="1">
      <alignment horizontal="right"/>
    </xf>
    <xf numFmtId="0" fontId="3" fillId="0" borderId="18" xfId="5" applyFont="1" applyBorder="1" applyAlignment="1">
      <alignment horizontal="right"/>
    </xf>
    <xf numFmtId="0" fontId="3" fillId="0" borderId="19" xfId="5" applyFont="1" applyBorder="1" applyAlignment="1">
      <alignment horizontal="right"/>
    </xf>
    <xf numFmtId="0" fontId="3" fillId="0" borderId="14" xfId="5" applyFont="1" applyBorder="1" applyAlignment="1">
      <alignment horizontal="right"/>
    </xf>
    <xf numFmtId="0" fontId="3" fillId="0" borderId="22" xfId="5" applyFont="1" applyBorder="1" applyAlignment="1">
      <alignment horizontal="right"/>
    </xf>
    <xf numFmtId="0" fontId="3" fillId="0" borderId="15" xfId="5" applyFont="1" applyBorder="1" applyAlignment="1">
      <alignment horizontal="right"/>
    </xf>
    <xf numFmtId="165" fontId="3" fillId="0" borderId="23" xfId="5" applyNumberFormat="1" applyFont="1" applyFill="1" applyBorder="1" applyAlignment="1">
      <alignment horizontal="right"/>
    </xf>
    <xf numFmtId="0" fontId="3" fillId="0" borderId="0" xfId="5" applyNumberFormat="1" applyFont="1" applyFill="1" applyBorder="1" applyAlignment="1">
      <alignment horizontal="left"/>
    </xf>
    <xf numFmtId="0" fontId="3" fillId="0" borderId="0" xfId="5" applyNumberFormat="1" applyFont="1" applyFill="1" applyAlignment="1">
      <alignment horizontal="left"/>
    </xf>
    <xf numFmtId="0" fontId="27" fillId="0" borderId="0" xfId="5" applyFont="1" applyFill="1" applyBorder="1" applyAlignment="1">
      <alignment horizontal="left" vertical="center"/>
    </xf>
    <xf numFmtId="0" fontId="24" fillId="0" borderId="0" xfId="5" applyFont="1" applyFill="1" applyBorder="1" applyAlignment="1">
      <alignment horizontal="left"/>
    </xf>
    <xf numFmtId="0" fontId="24" fillId="0" borderId="33" xfId="5" applyFont="1" applyFill="1" applyBorder="1" applyAlignment="1">
      <alignment vertical="top" wrapText="1"/>
    </xf>
    <xf numFmtId="0" fontId="24" fillId="0" borderId="3" xfId="5" applyFont="1" applyFill="1" applyBorder="1" applyAlignment="1">
      <alignment horizontal="right" vertical="top" wrapText="1"/>
    </xf>
    <xf numFmtId="0" fontId="24" fillId="0" borderId="3" xfId="5" applyFont="1" applyFill="1" applyBorder="1" applyAlignment="1">
      <alignment horizontal="center" vertical="top" wrapText="1"/>
    </xf>
    <xf numFmtId="0" fontId="24" fillId="0" borderId="3" xfId="5" applyFont="1" applyFill="1" applyBorder="1" applyAlignment="1">
      <alignment vertical="top" wrapText="1"/>
    </xf>
    <xf numFmtId="43" fontId="24" fillId="0" borderId="3" xfId="2" applyFont="1" applyFill="1" applyBorder="1" applyAlignment="1">
      <alignment horizontal="right" vertical="top" wrapText="1"/>
    </xf>
    <xf numFmtId="4" fontId="24" fillId="0" borderId="3" xfId="5" applyNumberFormat="1" applyFont="1" applyFill="1" applyBorder="1" applyAlignment="1">
      <alignment horizontal="right" vertical="top" wrapText="1"/>
    </xf>
    <xf numFmtId="165" fontId="24" fillId="0" borderId="3" xfId="7" applyNumberFormat="1" applyFont="1" applyFill="1" applyBorder="1" applyAlignment="1">
      <alignment horizontal="center" vertical="top" wrapText="1"/>
    </xf>
    <xf numFmtId="0" fontId="24" fillId="0" borderId="2" xfId="5" applyFont="1" applyFill="1" applyBorder="1" applyAlignment="1">
      <alignment vertical="top" wrapText="1"/>
    </xf>
    <xf numFmtId="0" fontId="4" fillId="0" borderId="3" xfId="5" applyFont="1" applyFill="1" applyBorder="1" applyAlignment="1">
      <alignment horizontal="right" vertical="top" wrapText="1"/>
    </xf>
    <xf numFmtId="4" fontId="4" fillId="0" borderId="3" xfId="5" applyNumberFormat="1" applyFont="1" applyFill="1" applyBorder="1" applyAlignment="1">
      <alignment horizontal="right" vertical="top" wrapText="1"/>
    </xf>
    <xf numFmtId="0" fontId="4" fillId="0" borderId="33" xfId="5" applyFont="1" applyFill="1" applyBorder="1" applyAlignment="1">
      <alignment vertical="top" wrapText="1"/>
    </xf>
    <xf numFmtId="0" fontId="4" fillId="0" borderId="3" xfId="5" applyFont="1" applyFill="1" applyBorder="1" applyAlignment="1">
      <alignment horizontal="center" vertical="top" wrapText="1"/>
    </xf>
    <xf numFmtId="0" fontId="4" fillId="0" borderId="3" xfId="5" applyFont="1" applyFill="1" applyBorder="1" applyAlignment="1">
      <alignment vertical="top" wrapText="1"/>
    </xf>
    <xf numFmtId="43" fontId="4" fillId="0" borderId="3" xfId="2" applyFont="1" applyFill="1" applyBorder="1" applyAlignment="1">
      <alignment horizontal="right" vertical="top" wrapText="1"/>
    </xf>
    <xf numFmtId="165" fontId="4" fillId="0" borderId="3" xfId="7" applyNumberFormat="1" applyFont="1" applyFill="1" applyBorder="1" applyAlignment="1">
      <alignment horizontal="center" vertical="top" wrapText="1"/>
    </xf>
    <xf numFmtId="0" fontId="4" fillId="0" borderId="2" xfId="5" applyFont="1" applyFill="1" applyBorder="1" applyAlignment="1">
      <alignment vertical="top" wrapText="1"/>
    </xf>
    <xf numFmtId="0" fontId="17" fillId="0" borderId="0" xfId="5" applyFont="1"/>
    <xf numFmtId="164" fontId="4" fillId="0" borderId="3" xfId="2" applyNumberFormat="1" applyFont="1" applyFill="1" applyBorder="1" applyAlignment="1">
      <alignment horizontal="right" vertical="top" wrapText="1"/>
    </xf>
    <xf numFmtId="2" fontId="24" fillId="0" borderId="3" xfId="2" applyNumberFormat="1" applyFont="1" applyFill="1" applyBorder="1" applyAlignment="1">
      <alignment horizontal="right" vertical="top" wrapText="1"/>
    </xf>
    <xf numFmtId="4" fontId="24" fillId="0" borderId="3" xfId="5" applyNumberFormat="1" applyFont="1" applyFill="1" applyBorder="1" applyAlignment="1">
      <alignment vertical="top" wrapText="1"/>
    </xf>
    <xf numFmtId="43" fontId="24" fillId="0" borderId="3" xfId="2" applyFont="1" applyFill="1" applyBorder="1" applyAlignment="1">
      <alignment vertical="top" wrapText="1"/>
    </xf>
    <xf numFmtId="0" fontId="4" fillId="0" borderId="0" xfId="5" applyFont="1" applyFill="1" applyBorder="1" applyAlignment="1">
      <alignment wrapText="1"/>
    </xf>
    <xf numFmtId="0" fontId="24" fillId="0" borderId="0" xfId="5" applyFont="1" applyFill="1" applyBorder="1" applyAlignment="1">
      <alignment wrapText="1"/>
    </xf>
    <xf numFmtId="0" fontId="24" fillId="0" borderId="0" xfId="5" applyFont="1" applyFill="1" applyBorder="1" applyAlignment="1">
      <alignment horizontal="center" wrapText="1"/>
    </xf>
    <xf numFmtId="4" fontId="24" fillId="0" borderId="0" xfId="5" applyNumberFormat="1" applyFont="1" applyFill="1" applyBorder="1" applyAlignment="1">
      <alignment wrapText="1"/>
    </xf>
    <xf numFmtId="0" fontId="17" fillId="0" borderId="0" xfId="5" applyFont="1" applyFill="1"/>
    <xf numFmtId="0" fontId="24" fillId="0" borderId="35" xfId="5" applyFont="1" applyFill="1" applyBorder="1" applyAlignment="1">
      <alignment vertical="top" wrapText="1"/>
    </xf>
    <xf numFmtId="0" fontId="24" fillId="0" borderId="36" xfId="5" applyFont="1" applyFill="1" applyBorder="1" applyAlignment="1">
      <alignment horizontal="right" vertical="top" wrapText="1"/>
    </xf>
    <xf numFmtId="0" fontId="24" fillId="0" borderId="36" xfId="5" applyFont="1" applyFill="1" applyBorder="1" applyAlignment="1">
      <alignment horizontal="center" vertical="top" wrapText="1"/>
    </xf>
    <xf numFmtId="0" fontId="24" fillId="0" borderId="36" xfId="5" applyFont="1" applyFill="1" applyBorder="1" applyAlignment="1">
      <alignment vertical="top" wrapText="1"/>
    </xf>
    <xf numFmtId="43" fontId="24" fillId="0" borderId="36" xfId="2" applyFont="1" applyFill="1" applyBorder="1" applyAlignment="1">
      <alignment horizontal="right" vertical="top" wrapText="1"/>
    </xf>
    <xf numFmtId="43" fontId="24" fillId="0" borderId="36" xfId="1" applyFont="1" applyFill="1" applyBorder="1" applyAlignment="1">
      <alignment horizontal="right" vertical="top" wrapText="1"/>
    </xf>
    <xf numFmtId="165" fontId="24" fillId="0" borderId="36" xfId="6" applyNumberFormat="1" applyFont="1" applyFill="1" applyBorder="1" applyAlignment="1">
      <alignment horizontal="center" vertical="top" wrapText="1"/>
    </xf>
    <xf numFmtId="165" fontId="24" fillId="0" borderId="36" xfId="7" applyNumberFormat="1" applyFont="1" applyFill="1" applyBorder="1" applyAlignment="1">
      <alignment horizontal="center" vertical="top" wrapText="1"/>
    </xf>
    <xf numFmtId="0" fontId="4" fillId="0" borderId="37" xfId="5" applyFont="1" applyFill="1" applyBorder="1" applyAlignment="1">
      <alignment vertical="top" wrapText="1"/>
    </xf>
    <xf numFmtId="0" fontId="4" fillId="0" borderId="0" xfId="0" applyFont="1" applyFill="1" applyAlignment="1">
      <alignment horizontal="left" wrapText="1"/>
    </xf>
    <xf numFmtId="44" fontId="0" fillId="0" borderId="3" xfId="3" applyFont="1" applyBorder="1" applyAlignment="1">
      <alignment horizontal="center" wrapText="1"/>
    </xf>
    <xf numFmtId="44" fontId="0" fillId="0" borderId="3" xfId="3" applyFont="1" applyFill="1" applyBorder="1" applyAlignment="1">
      <alignment horizontal="center" wrapText="1"/>
    </xf>
    <xf numFmtId="44" fontId="0" fillId="0" borderId="3" xfId="3" applyFont="1" applyBorder="1" applyAlignment="1">
      <alignment horizontal="center"/>
    </xf>
    <xf numFmtId="44" fontId="0" fillId="0" borderId="3" xfId="3" applyFont="1" applyFill="1" applyBorder="1" applyAlignment="1">
      <alignment horizontal="center"/>
    </xf>
    <xf numFmtId="44" fontId="3" fillId="0" borderId="3" xfId="3" applyFont="1" applyFill="1" applyBorder="1" applyAlignment="1">
      <alignment horizontal="center" wrapText="1"/>
    </xf>
    <xf numFmtId="44" fontId="4" fillId="0" borderId="3" xfId="3" applyFont="1" applyFill="1" applyBorder="1" applyAlignment="1">
      <alignment horizontal="center" wrapText="1"/>
    </xf>
    <xf numFmtId="44" fontId="4" fillId="0" borderId="3" xfId="3" applyFont="1" applyFill="1" applyBorder="1" applyAlignment="1">
      <alignment wrapText="1"/>
    </xf>
    <xf numFmtId="44" fontId="4" fillId="0" borderId="3" xfId="3" applyFont="1" applyFill="1" applyBorder="1" applyAlignment="1">
      <alignment horizontal="right" wrapText="1"/>
    </xf>
    <xf numFmtId="44" fontId="4" fillId="0" borderId="0" xfId="3" applyFont="1" applyFill="1" applyAlignment="1">
      <alignment wrapText="1"/>
    </xf>
    <xf numFmtId="0" fontId="4" fillId="0" borderId="3" xfId="0" applyFont="1" applyFill="1" applyBorder="1" applyAlignment="1">
      <alignment horizontal="right" vertical="top" wrapText="1"/>
    </xf>
    <xf numFmtId="0" fontId="24" fillId="0" borderId="33" xfId="11" applyFont="1" applyFill="1" applyBorder="1" applyAlignment="1">
      <alignment vertical="top" wrapText="1"/>
    </xf>
    <xf numFmtId="0" fontId="24" fillId="0" borderId="3" xfId="11" applyFont="1" applyFill="1" applyBorder="1" applyAlignment="1">
      <alignment horizontal="right" vertical="top" wrapText="1"/>
    </xf>
    <xf numFmtId="0" fontId="24" fillId="0" borderId="3" xfId="11" applyFont="1" applyFill="1" applyBorder="1" applyAlignment="1">
      <alignment horizontal="center" vertical="top" wrapText="1"/>
    </xf>
    <xf numFmtId="0" fontId="24" fillId="0" borderId="3" xfId="11" applyFont="1" applyFill="1" applyBorder="1" applyAlignment="1">
      <alignment vertical="top" wrapText="1"/>
    </xf>
    <xf numFmtId="2" fontId="24" fillId="0" borderId="3" xfId="9" applyNumberFormat="1" applyFont="1" applyFill="1" applyBorder="1" applyAlignment="1">
      <alignment horizontal="right" vertical="top" wrapText="1"/>
    </xf>
    <xf numFmtId="165" fontId="24" fillId="0" borderId="3" xfId="10" applyNumberFormat="1" applyFont="1" applyFill="1" applyBorder="1" applyAlignment="1">
      <alignment horizontal="center" vertical="top" wrapText="1"/>
    </xf>
    <xf numFmtId="0" fontId="4" fillId="0" borderId="2" xfId="11" applyFont="1" applyFill="1" applyBorder="1" applyAlignment="1">
      <alignment vertical="top" wrapText="1"/>
    </xf>
    <xf numFmtId="0" fontId="2" fillId="0" borderId="0" xfId="11" applyFill="1"/>
    <xf numFmtId="43" fontId="24" fillId="0" borderId="3" xfId="9" applyFont="1" applyFill="1" applyBorder="1" applyAlignment="1">
      <alignment horizontal="right" vertical="top" wrapText="1"/>
    </xf>
    <xf numFmtId="4" fontId="24" fillId="0" borderId="3" xfId="11" applyNumberFormat="1" applyFont="1" applyFill="1" applyBorder="1" applyAlignment="1">
      <alignment horizontal="right" vertical="top" wrapText="1"/>
    </xf>
    <xf numFmtId="0" fontId="24" fillId="0" borderId="2" xfId="11" applyFont="1" applyFill="1" applyBorder="1" applyAlignment="1">
      <alignment vertical="top" wrapText="1"/>
    </xf>
    <xf numFmtId="0" fontId="24" fillId="0" borderId="34" xfId="11" applyFont="1" applyFill="1" applyBorder="1" applyAlignment="1">
      <alignment vertical="top" wrapText="1"/>
    </xf>
    <xf numFmtId="43" fontId="24" fillId="0" borderId="3" xfId="9" applyFont="1" applyFill="1" applyBorder="1" applyAlignment="1">
      <alignment horizontal="center" vertical="top" wrapText="1"/>
    </xf>
    <xf numFmtId="0" fontId="24" fillId="0" borderId="0" xfId="5" applyFont="1" applyFill="1" applyBorder="1" applyAlignment="1">
      <alignment vertical="top"/>
    </xf>
    <xf numFmtId="0" fontId="2" fillId="0" borderId="0" xfId="11"/>
    <xf numFmtId="0" fontId="4" fillId="0" borderId="0" xfId="11" applyFont="1"/>
    <xf numFmtId="3" fontId="4" fillId="0" borderId="0" xfId="11" applyNumberFormat="1" applyFont="1" applyBorder="1"/>
    <xf numFmtId="0" fontId="4" fillId="0" borderId="0" xfId="11" applyFont="1" applyBorder="1"/>
    <xf numFmtId="4" fontId="4" fillId="0" borderId="46" xfId="11" applyNumberFormat="1" applyFont="1" applyBorder="1"/>
    <xf numFmtId="3" fontId="4" fillId="0" borderId="0" xfId="11" applyNumberFormat="1" applyFont="1" applyFill="1" applyBorder="1"/>
    <xf numFmtId="0" fontId="4" fillId="0" borderId="0" xfId="0" applyFont="1" applyAlignment="1"/>
    <xf numFmtId="0" fontId="2" fillId="0" borderId="0" xfId="11"/>
    <xf numFmtId="0" fontId="4" fillId="0" borderId="0" xfId="11" applyFont="1"/>
    <xf numFmtId="4" fontId="4" fillId="0" borderId="46" xfId="11" applyNumberFormat="1" applyFont="1" applyBorder="1"/>
    <xf numFmtId="0" fontId="27" fillId="0" borderId="0" xfId="5" applyFont="1" applyFill="1" applyBorder="1" applyAlignment="1">
      <alignment horizontal="center" vertical="center"/>
    </xf>
    <xf numFmtId="0" fontId="23" fillId="0" borderId="0" xfId="0" applyFont="1" applyFill="1" applyBorder="1" applyAlignment="1">
      <alignment horizontal="center" vertical="center"/>
    </xf>
    <xf numFmtId="0" fontId="4" fillId="7" borderId="10" xfId="5" applyFont="1" applyFill="1" applyBorder="1"/>
    <xf numFmtId="0" fontId="4" fillId="8" borderId="0" xfId="0" applyFont="1" applyFill="1" applyAlignment="1">
      <alignment horizontal="left"/>
    </xf>
    <xf numFmtId="0" fontId="0" fillId="8" borderId="0" xfId="0" applyFill="1"/>
    <xf numFmtId="4" fontId="0" fillId="8" borderId="0" xfId="0" applyNumberFormat="1" applyFill="1"/>
    <xf numFmtId="0" fontId="4" fillId="8" borderId="0" xfId="0" applyFont="1" applyFill="1"/>
    <xf numFmtId="4" fontId="3" fillId="8" borderId="6" xfId="0" applyNumberFormat="1" applyFont="1" applyFill="1" applyBorder="1" applyAlignment="1">
      <alignment horizontal="center" wrapText="1"/>
    </xf>
    <xf numFmtId="4" fontId="3" fillId="8" borderId="0" xfId="0" applyNumberFormat="1" applyFont="1" applyFill="1" applyBorder="1" applyAlignment="1">
      <alignment horizontal="center" wrapText="1"/>
    </xf>
    <xf numFmtId="0" fontId="3" fillId="8" borderId="6" xfId="0" applyFont="1" applyFill="1" applyBorder="1" applyAlignment="1">
      <alignment horizontal="center" wrapText="1"/>
    </xf>
    <xf numFmtId="0" fontId="3" fillId="8" borderId="0" xfId="0" applyFont="1" applyFill="1" applyBorder="1" applyAlignment="1">
      <alignment horizontal="center" wrapText="1"/>
    </xf>
    <xf numFmtId="0" fontId="10" fillId="8" borderId="0" xfId="0" applyFont="1" applyFill="1" applyBorder="1"/>
    <xf numFmtId="43" fontId="10" fillId="8" borderId="0" xfId="1" applyNumberFormat="1" applyFont="1" applyFill="1" applyBorder="1"/>
    <xf numFmtId="164" fontId="10" fillId="8" borderId="0" xfId="1" applyNumberFormat="1" applyFont="1" applyFill="1" applyBorder="1"/>
    <xf numFmtId="165" fontId="10" fillId="8" borderId="0" xfId="6" applyNumberFormat="1" applyFont="1" applyFill="1" applyBorder="1"/>
    <xf numFmtId="164" fontId="4" fillId="8" borderId="0" xfId="1" applyNumberFormat="1" applyFont="1" applyFill="1"/>
    <xf numFmtId="9" fontId="4" fillId="8" borderId="0" xfId="0" applyNumberFormat="1" applyFont="1" applyFill="1"/>
    <xf numFmtId="43" fontId="4" fillId="8" borderId="0" xfId="0" applyNumberFormat="1" applyFont="1" applyFill="1"/>
    <xf numFmtId="9" fontId="4" fillId="8" borderId="0" xfId="6" applyFont="1" applyFill="1"/>
    <xf numFmtId="166" fontId="4" fillId="8" borderId="0" xfId="0" applyNumberFormat="1" applyFont="1" applyFill="1"/>
    <xf numFmtId="0" fontId="4" fillId="8" borderId="0" xfId="0" applyFont="1" applyFill="1" applyBorder="1"/>
    <xf numFmtId="164" fontId="4" fillId="8" borderId="0" xfId="1" applyNumberFormat="1" applyFont="1" applyFill="1" applyBorder="1"/>
    <xf numFmtId="43" fontId="4" fillId="8" borderId="0" xfId="1" applyNumberFormat="1" applyFont="1" applyFill="1" applyBorder="1"/>
    <xf numFmtId="165" fontId="4" fillId="8" borderId="0" xfId="6" applyNumberFormat="1" applyFont="1" applyFill="1" applyBorder="1"/>
    <xf numFmtId="4" fontId="0" fillId="8" borderId="0" xfId="0" applyNumberFormat="1" applyFill="1" applyBorder="1"/>
    <xf numFmtId="43" fontId="0" fillId="8" borderId="0" xfId="0" applyNumberFormat="1" applyFill="1"/>
    <xf numFmtId="165" fontId="0" fillId="8" borderId="0" xfId="6" applyNumberFormat="1" applyFont="1" applyFill="1"/>
    <xf numFmtId="165" fontId="3" fillId="8" borderId="6" xfId="6" applyNumberFormat="1" applyFont="1" applyFill="1" applyBorder="1" applyAlignment="1">
      <alignment horizontal="center" wrapText="1"/>
    </xf>
    <xf numFmtId="43" fontId="10" fillId="8" borderId="0" xfId="1" applyFont="1" applyFill="1" applyBorder="1"/>
    <xf numFmtId="0" fontId="14" fillId="8" borderId="0" xfId="0" applyFont="1" applyFill="1" applyBorder="1"/>
    <xf numFmtId="0" fontId="0" fillId="8" borderId="0" xfId="0" applyFill="1" applyBorder="1"/>
    <xf numFmtId="0" fontId="13" fillId="8" borderId="0" xfId="0" applyFont="1" applyFill="1" applyBorder="1"/>
    <xf numFmtId="4" fontId="14" fillId="8" borderId="0" xfId="0" applyNumberFormat="1" applyFont="1" applyFill="1" applyBorder="1" applyAlignment="1">
      <alignment horizontal="center"/>
    </xf>
    <xf numFmtId="0" fontId="0" fillId="8" borderId="7" xfId="0" applyFill="1" applyBorder="1"/>
    <xf numFmtId="4" fontId="0" fillId="8" borderId="1" xfId="0" applyNumberFormat="1" applyFill="1" applyBorder="1"/>
    <xf numFmtId="0" fontId="0" fillId="8" borderId="1" xfId="0" applyFill="1" applyBorder="1"/>
    <xf numFmtId="0" fontId="0" fillId="8" borderId="11" xfId="0" applyFill="1" applyBorder="1"/>
    <xf numFmtId="0" fontId="15" fillId="8" borderId="8" xfId="0" applyFont="1" applyFill="1" applyBorder="1" applyAlignment="1">
      <alignment horizontal="left" vertical="center"/>
    </xf>
    <xf numFmtId="0" fontId="7" fillId="8" borderId="0" xfId="0" applyFont="1" applyFill="1" applyBorder="1" applyAlignment="1">
      <alignment horizontal="left" vertical="center"/>
    </xf>
    <xf numFmtId="0" fontId="7" fillId="8" borderId="12" xfId="0" applyFont="1" applyFill="1" applyBorder="1" applyAlignment="1">
      <alignment horizontal="left" vertical="center"/>
    </xf>
    <xf numFmtId="0" fontId="4" fillId="8" borderId="8" xfId="0" applyFont="1" applyFill="1" applyBorder="1"/>
    <xf numFmtId="4" fontId="4" fillId="8" borderId="0" xfId="0" applyNumberFormat="1" applyFont="1" applyFill="1" applyBorder="1"/>
    <xf numFmtId="0" fontId="4" fillId="8" borderId="12" xfId="0" applyFont="1" applyFill="1" applyBorder="1"/>
    <xf numFmtId="0" fontId="3" fillId="8" borderId="47" xfId="0" applyFont="1" applyFill="1" applyBorder="1"/>
    <xf numFmtId="0" fontId="3" fillId="8" borderId="48" xfId="0" applyFont="1" applyFill="1" applyBorder="1" applyAlignment="1">
      <alignment horizontal="center" wrapText="1"/>
    </xf>
    <xf numFmtId="0" fontId="10" fillId="8" borderId="8" xfId="0" applyFont="1" applyFill="1" applyBorder="1"/>
    <xf numFmtId="165" fontId="10" fillId="8" borderId="12" xfId="6" applyNumberFormat="1" applyFont="1" applyFill="1" applyBorder="1"/>
    <xf numFmtId="165" fontId="4" fillId="8" borderId="12" xfId="6" applyNumberFormat="1" applyFont="1" applyFill="1" applyBorder="1"/>
    <xf numFmtId="0" fontId="0" fillId="8" borderId="8" xfId="0" applyFill="1" applyBorder="1"/>
    <xf numFmtId="43" fontId="0" fillId="8" borderId="0" xfId="0" applyNumberFormat="1" applyFill="1" applyBorder="1"/>
    <xf numFmtId="165" fontId="0" fillId="8" borderId="0" xfId="6" applyNumberFormat="1" applyFont="1" applyFill="1" applyBorder="1"/>
    <xf numFmtId="165" fontId="0" fillId="8" borderId="12" xfId="6" applyNumberFormat="1" applyFont="1" applyFill="1" applyBorder="1"/>
    <xf numFmtId="43" fontId="7" fillId="8" borderId="0" xfId="0" applyNumberFormat="1" applyFont="1" applyFill="1" applyBorder="1" applyAlignment="1">
      <alignment horizontal="left" vertical="center"/>
    </xf>
    <xf numFmtId="165" fontId="7" fillId="8" borderId="0" xfId="6" applyNumberFormat="1" applyFont="1" applyFill="1" applyBorder="1" applyAlignment="1">
      <alignment horizontal="left" vertical="center"/>
    </xf>
    <xf numFmtId="165" fontId="7" fillId="8" borderId="12" xfId="6" applyNumberFormat="1" applyFont="1" applyFill="1" applyBorder="1" applyAlignment="1">
      <alignment horizontal="left" vertical="center"/>
    </xf>
    <xf numFmtId="43" fontId="4" fillId="8" borderId="0" xfId="0" applyNumberFormat="1" applyFont="1" applyFill="1" applyBorder="1"/>
    <xf numFmtId="165" fontId="3" fillId="8" borderId="48" xfId="6" applyNumberFormat="1" applyFont="1" applyFill="1" applyBorder="1" applyAlignment="1">
      <alignment horizontal="center" wrapText="1"/>
    </xf>
    <xf numFmtId="0" fontId="14" fillId="8" borderId="8" xfId="0" applyFont="1" applyFill="1" applyBorder="1"/>
    <xf numFmtId="0" fontId="14" fillId="8" borderId="9" xfId="0" applyFont="1" applyFill="1" applyBorder="1"/>
    <xf numFmtId="4" fontId="0" fillId="8" borderId="10" xfId="0" applyNumberFormat="1" applyFill="1" applyBorder="1"/>
    <xf numFmtId="43" fontId="0" fillId="8" borderId="10" xfId="0" applyNumberFormat="1" applyFill="1" applyBorder="1"/>
    <xf numFmtId="165" fontId="0" fillId="8" borderId="10" xfId="6" applyNumberFormat="1" applyFont="1" applyFill="1" applyBorder="1"/>
    <xf numFmtId="0" fontId="0" fillId="8" borderId="10" xfId="0" applyFill="1" applyBorder="1"/>
    <xf numFmtId="165" fontId="0" fillId="8" borderId="13" xfId="6" applyNumberFormat="1" applyFont="1" applyFill="1" applyBorder="1"/>
    <xf numFmtId="43" fontId="10" fillId="0" borderId="17" xfId="1" applyFont="1" applyFill="1" applyBorder="1" applyAlignment="1">
      <alignment horizontal="center"/>
    </xf>
    <xf numFmtId="43" fontId="4" fillId="0" borderId="0" xfId="5" applyNumberFormat="1" applyFont="1" applyFill="1"/>
    <xf numFmtId="0" fontId="11" fillId="0" borderId="0" xfId="5" applyFont="1" applyAlignment="1">
      <alignment horizontal="center"/>
    </xf>
    <xf numFmtId="43" fontId="4" fillId="0" borderId="0" xfId="5" applyNumberFormat="1" applyFont="1"/>
    <xf numFmtId="43" fontId="10" fillId="0" borderId="6" xfId="1" applyFont="1" applyBorder="1" applyProtection="1"/>
    <xf numFmtId="43" fontId="10" fillId="0" borderId="6" xfId="1" applyFont="1" applyFill="1" applyBorder="1" applyProtection="1"/>
    <xf numFmtId="43" fontId="10" fillId="0" borderId="5" xfId="1" applyFont="1" applyBorder="1" applyProtection="1"/>
    <xf numFmtId="43" fontId="10" fillId="0" borderId="5" xfId="1" applyFont="1" applyFill="1" applyBorder="1" applyProtection="1"/>
    <xf numFmtId="0" fontId="3" fillId="7" borderId="49" xfId="5" applyFont="1" applyFill="1" applyBorder="1"/>
    <xf numFmtId="0" fontId="4" fillId="7" borderId="50" xfId="5" applyFont="1" applyFill="1" applyBorder="1"/>
    <xf numFmtId="0" fontId="4" fillId="7" borderId="51" xfId="5" applyFont="1" applyFill="1" applyBorder="1"/>
    <xf numFmtId="165" fontId="3" fillId="0" borderId="44" xfId="5" applyNumberFormat="1" applyFont="1" applyBorder="1" applyAlignment="1"/>
    <xf numFmtId="165" fontId="3" fillId="0" borderId="45" xfId="5" applyNumberFormat="1" applyFont="1" applyBorder="1" applyAlignment="1"/>
    <xf numFmtId="165" fontId="3" fillId="0" borderId="24" xfId="5" applyNumberFormat="1" applyFont="1" applyBorder="1" applyAlignment="1"/>
    <xf numFmtId="43" fontId="3" fillId="0" borderId="18" xfId="1" applyFont="1" applyBorder="1"/>
    <xf numFmtId="43" fontId="3" fillId="0" borderId="14" xfId="1" applyFont="1" applyFill="1" applyBorder="1"/>
    <xf numFmtId="43" fontId="3" fillId="0" borderId="19" xfId="1" applyFont="1" applyBorder="1"/>
    <xf numFmtId="43" fontId="3" fillId="0" borderId="14" xfId="1" applyFont="1" applyBorder="1"/>
    <xf numFmtId="43" fontId="3" fillId="0" borderId="20" xfId="1" applyFont="1" applyBorder="1"/>
    <xf numFmtId="43" fontId="3" fillId="0" borderId="21" xfId="1" applyFont="1" applyFill="1" applyBorder="1"/>
    <xf numFmtId="43" fontId="3" fillId="0" borderId="22" xfId="1" applyFont="1" applyBorder="1"/>
    <xf numFmtId="43" fontId="3" fillId="0" borderId="23" xfId="1" applyFont="1" applyBorder="1" applyAlignment="1">
      <alignment horizontal="right"/>
    </xf>
    <xf numFmtId="43" fontId="3" fillId="0" borderId="24" xfId="1" applyFont="1" applyFill="1" applyBorder="1" applyAlignment="1">
      <alignment horizontal="right"/>
    </xf>
    <xf numFmtId="43" fontId="3" fillId="0" borderId="24" xfId="1" applyFont="1" applyBorder="1" applyAlignment="1">
      <alignment horizontal="right"/>
    </xf>
    <xf numFmtId="0" fontId="8" fillId="0" borderId="52" xfId="5" applyFont="1" applyBorder="1" applyAlignment="1">
      <alignment vertical="center" wrapText="1"/>
    </xf>
    <xf numFmtId="0" fontId="8" fillId="0" borderId="53" xfId="5" applyFont="1" applyBorder="1" applyAlignment="1">
      <alignment vertical="center" wrapText="1"/>
    </xf>
    <xf numFmtId="0" fontId="8" fillId="0" borderId="8" xfId="5" applyFont="1" applyBorder="1" applyAlignment="1">
      <alignment vertical="center"/>
    </xf>
    <xf numFmtId="0" fontId="8" fillId="0" borderId="0" xfId="5" applyFont="1" applyBorder="1" applyAlignment="1">
      <alignment horizontal="right" vertical="center"/>
    </xf>
    <xf numFmtId="0" fontId="8" fillId="0" borderId="0" xfId="5" applyFont="1" applyFill="1" applyBorder="1" applyAlignment="1">
      <alignment horizontal="left" vertical="center"/>
    </xf>
    <xf numFmtId="0" fontId="8" fillId="0" borderId="0" xfId="5" applyFont="1" applyBorder="1" applyAlignment="1">
      <alignment horizontal="left" vertical="center"/>
    </xf>
    <xf numFmtId="43" fontId="8" fillId="0" borderId="0" xfId="2" applyFont="1" applyBorder="1" applyAlignment="1">
      <alignment horizontal="center" vertical="center" wrapText="1"/>
    </xf>
    <xf numFmtId="43" fontId="8" fillId="0" borderId="0" xfId="2" applyFont="1" applyFill="1" applyBorder="1" applyAlignment="1">
      <alignment horizontal="center" vertical="center" wrapText="1"/>
    </xf>
    <xf numFmtId="0" fontId="7" fillId="0" borderId="0" xfId="5" applyFont="1" applyBorder="1" applyAlignment="1">
      <alignment horizontal="left" vertical="center"/>
    </xf>
    <xf numFmtId="0" fontId="7" fillId="0" borderId="0" xfId="5" applyFont="1" applyBorder="1" applyAlignment="1">
      <alignment horizontal="center" vertical="center"/>
    </xf>
    <xf numFmtId="0" fontId="6" fillId="0" borderId="12" xfId="5" applyFont="1" applyBorder="1" applyAlignment="1">
      <alignment horizontal="right"/>
    </xf>
    <xf numFmtId="0" fontId="8" fillId="0" borderId="8" xfId="5" applyFont="1" applyBorder="1" applyAlignment="1">
      <alignment vertical="center" wrapText="1"/>
    </xf>
    <xf numFmtId="0" fontId="8" fillId="0" borderId="0" xfId="5" applyFont="1" applyBorder="1" applyAlignment="1">
      <alignment horizontal="right" vertical="center" wrapText="1"/>
    </xf>
    <xf numFmtId="0" fontId="8" fillId="0" borderId="0" xfId="5" applyFont="1" applyFill="1" applyBorder="1" applyAlignment="1">
      <alignment horizontal="left" vertical="center" wrapText="1"/>
    </xf>
    <xf numFmtId="0" fontId="8" fillId="0" borderId="0" xfId="5" applyFont="1" applyBorder="1" applyAlignment="1">
      <alignment horizontal="left" vertical="center" wrapText="1"/>
    </xf>
    <xf numFmtId="0" fontId="8" fillId="0" borderId="0" xfId="5" applyFont="1" applyBorder="1" applyAlignment="1">
      <alignment horizontal="center" vertical="center"/>
    </xf>
    <xf numFmtId="0" fontId="8" fillId="0" borderId="12" xfId="5" applyFont="1" applyBorder="1" applyAlignment="1">
      <alignment vertical="center" wrapText="1"/>
    </xf>
    <xf numFmtId="0" fontId="10" fillId="0" borderId="7" xfId="5" applyFont="1" applyBorder="1" applyAlignment="1">
      <alignment horizontal="center" vertical="center" wrapText="1"/>
    </xf>
    <xf numFmtId="0" fontId="10" fillId="0" borderId="11" xfId="5" applyFont="1" applyBorder="1" applyAlignment="1">
      <alignment horizontal="center" vertical="center" wrapText="1"/>
    </xf>
    <xf numFmtId="0" fontId="10" fillId="0" borderId="8" xfId="5" applyFont="1" applyBorder="1" applyAlignment="1">
      <alignment horizontal="center" vertical="center"/>
    </xf>
    <xf numFmtId="0" fontId="10" fillId="0" borderId="12" xfId="5" applyFont="1" applyBorder="1" applyAlignment="1">
      <alignment horizontal="center" vertical="center"/>
    </xf>
    <xf numFmtId="0" fontId="10" fillId="0" borderId="47" xfId="5" applyFont="1" applyBorder="1" applyAlignment="1">
      <alignment horizontal="center" vertical="center" wrapText="1"/>
    </xf>
    <xf numFmtId="0" fontId="10" fillId="0" borderId="48" xfId="5" applyFont="1" applyBorder="1" applyAlignment="1">
      <alignment horizontal="center" vertical="center" wrapText="1"/>
    </xf>
    <xf numFmtId="3" fontId="10" fillId="0" borderId="4" xfId="5" applyNumberFormat="1" applyFont="1" applyBorder="1" applyAlignment="1">
      <alignment horizontal="center"/>
    </xf>
    <xf numFmtId="43" fontId="10" fillId="0" borderId="54" xfId="1" applyFont="1" applyBorder="1" applyAlignment="1">
      <alignment horizontal="center"/>
    </xf>
    <xf numFmtId="0" fontId="4" fillId="0" borderId="8" xfId="5" applyFont="1" applyBorder="1"/>
    <xf numFmtId="0" fontId="4" fillId="0" borderId="0" xfId="5" applyFont="1" applyBorder="1"/>
    <xf numFmtId="0" fontId="4" fillId="0" borderId="0" xfId="5" applyFont="1" applyFill="1" applyBorder="1"/>
    <xf numFmtId="0" fontId="4" fillId="0" borderId="12" xfId="5" applyFont="1" applyBorder="1"/>
    <xf numFmtId="0" fontId="3" fillId="0" borderId="55" xfId="5" applyFont="1" applyBorder="1" applyAlignment="1">
      <alignment horizontal="center"/>
    </xf>
    <xf numFmtId="43" fontId="3" fillId="0" borderId="56" xfId="1" applyFont="1" applyBorder="1"/>
    <xf numFmtId="0" fontId="3" fillId="0" borderId="57" xfId="5" applyFont="1" applyBorder="1" applyAlignment="1">
      <alignment horizontal="center"/>
    </xf>
    <xf numFmtId="43" fontId="3" fillId="0" borderId="58" xfId="1" applyFont="1" applyBorder="1" applyAlignment="1">
      <alignment horizontal="right"/>
    </xf>
    <xf numFmtId="0" fontId="3" fillId="0" borderId="8" xfId="5" applyFont="1" applyFill="1" applyBorder="1" applyAlignment="1">
      <alignment horizontal="center"/>
    </xf>
    <xf numFmtId="4" fontId="3" fillId="0" borderId="12" xfId="5" applyNumberFormat="1" applyFont="1" applyFill="1" applyBorder="1" applyAlignment="1">
      <alignment horizontal="center"/>
    </xf>
    <xf numFmtId="0" fontId="3" fillId="0" borderId="8" xfId="5" applyFont="1" applyFill="1" applyBorder="1"/>
    <xf numFmtId="0" fontId="4" fillId="0" borderId="12" xfId="5" applyFont="1" applyFill="1" applyBorder="1"/>
    <xf numFmtId="0" fontId="3" fillId="0" borderId="55" xfId="5" applyFont="1" applyFill="1" applyBorder="1" applyAlignment="1">
      <alignment horizontal="center"/>
    </xf>
    <xf numFmtId="0" fontId="3" fillId="0" borderId="57" xfId="5" applyFont="1" applyFill="1" applyBorder="1" applyAlignment="1">
      <alignment horizontal="center"/>
    </xf>
    <xf numFmtId="0" fontId="3" fillId="0" borderId="60" xfId="5" applyFont="1" applyFill="1" applyBorder="1" applyAlignment="1">
      <alignment horizontal="center"/>
    </xf>
    <xf numFmtId="164" fontId="4" fillId="0" borderId="0" xfId="2" applyNumberFormat="1" applyFont="1" applyBorder="1" applyAlignment="1"/>
    <xf numFmtId="164" fontId="4" fillId="0" borderId="0" xfId="2" applyNumberFormat="1" applyFont="1" applyFill="1" applyBorder="1" applyAlignment="1"/>
    <xf numFmtId="164" fontId="4" fillId="0" borderId="12" xfId="2" applyNumberFormat="1" applyFont="1" applyFill="1" applyBorder="1" applyAlignment="1"/>
    <xf numFmtId="0" fontId="3" fillId="0" borderId="56" xfId="5" applyFont="1" applyFill="1" applyBorder="1" applyAlignment="1"/>
    <xf numFmtId="0" fontId="11" fillId="0" borderId="8" xfId="5" applyFont="1" applyFill="1" applyBorder="1" applyAlignment="1">
      <alignment horizontal="center"/>
    </xf>
    <xf numFmtId="0" fontId="11" fillId="0" borderId="0" xfId="5" applyFont="1" applyBorder="1" applyAlignment="1">
      <alignment horizontal="center"/>
    </xf>
    <xf numFmtId="0" fontId="11" fillId="0" borderId="12" xfId="5" applyFont="1" applyBorder="1" applyAlignment="1">
      <alignment horizontal="center"/>
    </xf>
    <xf numFmtId="10" fontId="3" fillId="0" borderId="12" xfId="5" applyNumberFormat="1" applyFont="1" applyFill="1" applyBorder="1" applyAlignment="1">
      <alignment horizontal="center"/>
    </xf>
    <xf numFmtId="0" fontId="3" fillId="0" borderId="9" xfId="5" applyFont="1" applyFill="1" applyBorder="1" applyAlignment="1">
      <alignment horizontal="center"/>
    </xf>
    <xf numFmtId="10" fontId="3" fillId="0" borderId="13" xfId="5" applyNumberFormat="1" applyFont="1" applyFill="1" applyBorder="1" applyAlignment="1">
      <alignment horizontal="center"/>
    </xf>
    <xf numFmtId="0" fontId="3" fillId="7" borderId="9" xfId="5" applyFont="1" applyFill="1" applyBorder="1"/>
    <xf numFmtId="0" fontId="4" fillId="7" borderId="13" xfId="5" applyFont="1" applyFill="1" applyBorder="1"/>
    <xf numFmtId="0" fontId="4" fillId="0" borderId="0" xfId="5" applyFont="1" applyBorder="1" applyAlignment="1">
      <alignment horizontal="right"/>
    </xf>
    <xf numFmtId="0" fontId="4" fillId="0" borderId="0" xfId="5" applyFont="1" applyFill="1" applyBorder="1" applyAlignment="1">
      <alignment horizontal="right"/>
    </xf>
    <xf numFmtId="0" fontId="4" fillId="0" borderId="12" xfId="5" applyFont="1" applyBorder="1" applyAlignment="1">
      <alignment horizontal="right"/>
    </xf>
    <xf numFmtId="0" fontId="3" fillId="0" borderId="56" xfId="5" applyFont="1" applyFill="1" applyBorder="1" applyAlignment="1">
      <alignment horizontal="right"/>
    </xf>
    <xf numFmtId="0" fontId="3" fillId="0" borderId="10" xfId="5" applyNumberFormat="1" applyFont="1" applyFill="1" applyBorder="1" applyAlignment="1">
      <alignment horizontal="left"/>
    </xf>
    <xf numFmtId="0" fontId="4" fillId="0" borderId="10" xfId="5" applyFont="1" applyBorder="1"/>
    <xf numFmtId="43" fontId="3" fillId="0" borderId="18" xfId="1" applyFont="1" applyFill="1" applyBorder="1"/>
    <xf numFmtId="43" fontId="3" fillId="0" borderId="19" xfId="1" applyFont="1" applyFill="1" applyBorder="1"/>
    <xf numFmtId="43" fontId="3" fillId="0" borderId="22" xfId="1" applyFont="1" applyFill="1" applyBorder="1"/>
    <xf numFmtId="43" fontId="3" fillId="0" borderId="56" xfId="1" applyFont="1" applyFill="1" applyBorder="1"/>
    <xf numFmtId="43" fontId="3" fillId="0" borderId="23" xfId="1" applyFont="1" applyFill="1" applyBorder="1" applyAlignment="1"/>
    <xf numFmtId="43" fontId="3" fillId="0" borderId="24" xfId="1" applyFont="1" applyFill="1" applyBorder="1" applyAlignment="1"/>
    <xf numFmtId="43" fontId="3" fillId="0" borderId="25" xfId="1" applyFont="1" applyFill="1" applyBorder="1" applyAlignment="1"/>
    <xf numFmtId="43" fontId="3" fillId="0" borderId="0" xfId="1" applyFont="1" applyFill="1" applyBorder="1" applyAlignment="1"/>
    <xf numFmtId="43" fontId="3" fillId="0" borderId="26" xfId="1" applyFont="1" applyFill="1" applyBorder="1" applyAlignment="1"/>
    <xf numFmtId="43" fontId="3" fillId="0" borderId="28" xfId="1" applyFont="1" applyFill="1" applyBorder="1" applyAlignment="1"/>
    <xf numFmtId="43" fontId="3" fillId="0" borderId="29" xfId="1" applyFont="1" applyFill="1" applyBorder="1" applyAlignment="1"/>
    <xf numFmtId="43" fontId="3" fillId="0" borderId="61" xfId="1" applyFont="1" applyFill="1" applyBorder="1" applyAlignment="1"/>
    <xf numFmtId="43" fontId="3" fillId="0" borderId="18" xfId="1" applyFont="1" applyBorder="1" applyAlignment="1"/>
    <xf numFmtId="43" fontId="3" fillId="0" borderId="14" xfId="1" applyFont="1" applyFill="1" applyBorder="1" applyAlignment="1"/>
    <xf numFmtId="43" fontId="3" fillId="0" borderId="19" xfId="1" applyFont="1" applyBorder="1" applyAlignment="1"/>
    <xf numFmtId="43" fontId="3" fillId="0" borderId="14" xfId="1" applyFont="1" applyBorder="1" applyAlignment="1"/>
    <xf numFmtId="43" fontId="3" fillId="0" borderId="21" xfId="1" applyFont="1" applyFill="1" applyBorder="1" applyAlignment="1"/>
    <xf numFmtId="43" fontId="3" fillId="0" borderId="22" xfId="1" applyFont="1" applyBorder="1" applyAlignment="1"/>
    <xf numFmtId="43" fontId="3" fillId="0" borderId="56" xfId="1" applyFont="1" applyBorder="1" applyAlignment="1"/>
    <xf numFmtId="43" fontId="3" fillId="0" borderId="23" xfId="1" applyFont="1" applyBorder="1" applyAlignment="1"/>
    <xf numFmtId="43" fontId="3" fillId="0" borderId="58" xfId="1" applyFont="1" applyFill="1" applyBorder="1" applyAlignment="1"/>
    <xf numFmtId="0" fontId="3" fillId="0" borderId="62" xfId="5" applyFont="1" applyBorder="1" applyAlignment="1"/>
    <xf numFmtId="165" fontId="3" fillId="0" borderId="58" xfId="5" applyNumberFormat="1" applyFont="1" applyBorder="1" applyAlignment="1"/>
    <xf numFmtId="43" fontId="3" fillId="0" borderId="44" xfId="1" applyFont="1" applyFill="1" applyBorder="1" applyAlignment="1"/>
    <xf numFmtId="43" fontId="3" fillId="0" borderId="18" xfId="1" applyFont="1" applyFill="1" applyBorder="1" applyAlignment="1">
      <alignment horizontal="right"/>
    </xf>
    <xf numFmtId="43" fontId="3" fillId="0" borderId="14" xfId="1" applyFont="1" applyFill="1" applyBorder="1" applyAlignment="1">
      <alignment horizontal="right"/>
    </xf>
    <xf numFmtId="43" fontId="3" fillId="0" borderId="19" xfId="1" applyFont="1" applyFill="1" applyBorder="1" applyAlignment="1">
      <alignment horizontal="right"/>
    </xf>
    <xf numFmtId="43" fontId="3" fillId="0" borderId="20" xfId="1" applyFont="1" applyFill="1" applyBorder="1" applyAlignment="1">
      <alignment horizontal="right"/>
    </xf>
    <xf numFmtId="43" fontId="3" fillId="0" borderId="21" xfId="1" applyFont="1" applyFill="1" applyBorder="1" applyAlignment="1">
      <alignment horizontal="right"/>
    </xf>
    <xf numFmtId="43" fontId="3" fillId="0" borderId="22" xfId="1" applyFont="1" applyFill="1" applyBorder="1" applyAlignment="1">
      <alignment horizontal="right"/>
    </xf>
    <xf numFmtId="43" fontId="3" fillId="0" borderId="56" xfId="1" applyFont="1" applyBorder="1" applyAlignment="1">
      <alignment horizontal="right"/>
    </xf>
    <xf numFmtId="43" fontId="3" fillId="0" borderId="23" xfId="1" applyFont="1" applyFill="1" applyBorder="1" applyAlignment="1">
      <alignment horizontal="right"/>
    </xf>
    <xf numFmtId="43" fontId="3" fillId="0" borderId="58" xfId="1" applyFont="1" applyFill="1" applyBorder="1" applyAlignment="1">
      <alignment horizontal="right"/>
    </xf>
    <xf numFmtId="43" fontId="3" fillId="0" borderId="25" xfId="1" applyFont="1" applyFill="1" applyBorder="1" applyAlignment="1">
      <alignment horizontal="right"/>
    </xf>
    <xf numFmtId="43" fontId="3" fillId="0" borderId="0" xfId="1" applyFont="1" applyFill="1" applyBorder="1" applyAlignment="1">
      <alignment horizontal="right"/>
    </xf>
    <xf numFmtId="43" fontId="3" fillId="0" borderId="26" xfId="1" applyFont="1" applyFill="1" applyBorder="1" applyAlignment="1">
      <alignment horizontal="right"/>
    </xf>
    <xf numFmtId="43" fontId="3" fillId="0" borderId="27" xfId="1" applyFont="1" applyFill="1" applyBorder="1" applyAlignment="1">
      <alignment horizontal="right"/>
    </xf>
    <xf numFmtId="43" fontId="3" fillId="0" borderId="28" xfId="1" applyFont="1" applyFill="1" applyBorder="1" applyAlignment="1">
      <alignment horizontal="right"/>
    </xf>
    <xf numFmtId="43" fontId="3" fillId="0" borderId="29" xfId="1" applyFont="1" applyFill="1" applyBorder="1" applyAlignment="1">
      <alignment horizontal="right"/>
    </xf>
    <xf numFmtId="43" fontId="3" fillId="0" borderId="61" xfId="1" applyFont="1" applyFill="1" applyBorder="1" applyAlignment="1">
      <alignment horizontal="right"/>
    </xf>
    <xf numFmtId="43" fontId="3" fillId="0" borderId="18" xfId="1" applyFont="1" applyBorder="1" applyAlignment="1">
      <alignment horizontal="right"/>
    </xf>
    <xf numFmtId="43" fontId="3" fillId="0" borderId="19" xfId="1" applyFont="1" applyBorder="1" applyAlignment="1">
      <alignment horizontal="right"/>
    </xf>
    <xf numFmtId="43" fontId="3" fillId="0" borderId="14" xfId="1" applyFont="1" applyBorder="1" applyAlignment="1">
      <alignment horizontal="right"/>
    </xf>
    <xf numFmtId="43" fontId="3" fillId="0" borderId="22" xfId="1" applyFont="1" applyBorder="1" applyAlignment="1">
      <alignment horizontal="right"/>
    </xf>
    <xf numFmtId="43" fontId="3" fillId="0" borderId="44" xfId="1" applyFont="1" applyBorder="1" applyAlignment="1">
      <alignment horizontal="right"/>
    </xf>
    <xf numFmtId="43" fontId="3" fillId="0" borderId="45" xfId="1" applyFont="1" applyBorder="1" applyAlignment="1">
      <alignment horizontal="right"/>
    </xf>
    <xf numFmtId="43" fontId="3" fillId="0" borderId="44" xfId="1" applyFont="1" applyFill="1" applyBorder="1" applyAlignment="1">
      <alignment horizontal="right"/>
    </xf>
    <xf numFmtId="165" fontId="3" fillId="0" borderId="44" xfId="5" applyNumberFormat="1" applyFont="1" applyFill="1" applyBorder="1" applyAlignment="1">
      <alignment horizontal="right"/>
    </xf>
    <xf numFmtId="165" fontId="3" fillId="0" borderId="45" xfId="5" applyNumberFormat="1" applyFont="1" applyFill="1" applyBorder="1" applyAlignment="1">
      <alignment horizontal="right"/>
    </xf>
    <xf numFmtId="165" fontId="3" fillId="0" borderId="24" xfId="5" applyNumberFormat="1" applyFont="1" applyFill="1" applyBorder="1" applyAlignment="1">
      <alignment horizontal="right"/>
    </xf>
    <xf numFmtId="165" fontId="3" fillId="0" borderId="58" xfId="5" applyNumberFormat="1" applyFont="1" applyFill="1" applyBorder="1" applyAlignment="1">
      <alignment horizontal="right"/>
    </xf>
    <xf numFmtId="43" fontId="3" fillId="0" borderId="62" xfId="1" applyFont="1" applyFill="1" applyBorder="1"/>
    <xf numFmtId="43" fontId="3" fillId="0" borderId="62" xfId="1" applyFont="1" applyBorder="1" applyAlignment="1"/>
    <xf numFmtId="43" fontId="3" fillId="0" borderId="62" xfId="1" applyFont="1" applyBorder="1"/>
    <xf numFmtId="43" fontId="3" fillId="0" borderId="62" xfId="1" applyFont="1" applyFill="1" applyBorder="1" applyAlignment="1">
      <alignment horizontal="right"/>
    </xf>
    <xf numFmtId="43" fontId="3" fillId="0" borderId="62" xfId="1" applyFont="1" applyBorder="1" applyAlignment="1">
      <alignment horizontal="right"/>
    </xf>
    <xf numFmtId="0" fontId="3" fillId="0" borderId="62" xfId="5" applyFont="1" applyBorder="1" applyAlignment="1">
      <alignment horizontal="right"/>
    </xf>
    <xf numFmtId="43" fontId="3" fillId="0" borderId="63" xfId="1" applyFont="1" applyFill="1" applyBorder="1" applyAlignment="1">
      <alignment horizontal="right"/>
    </xf>
    <xf numFmtId="43" fontId="3" fillId="0" borderId="63" xfId="1" applyFont="1" applyFill="1" applyBorder="1" applyAlignment="1"/>
    <xf numFmtId="4" fontId="3" fillId="0" borderId="13" xfId="5" applyNumberFormat="1" applyFont="1" applyFill="1" applyBorder="1" applyAlignment="1">
      <alignment horizontal="center"/>
    </xf>
    <xf numFmtId="0" fontId="4" fillId="0" borderId="9" xfId="5" applyFont="1" applyBorder="1"/>
    <xf numFmtId="0" fontId="4" fillId="0" borderId="10" xfId="5" applyFont="1" applyFill="1" applyBorder="1"/>
    <xf numFmtId="0" fontId="4" fillId="0" borderId="13" xfId="5" applyFont="1" applyBorder="1"/>
    <xf numFmtId="43" fontId="4" fillId="0" borderId="0" xfId="1" applyFont="1" applyBorder="1"/>
    <xf numFmtId="43" fontId="4" fillId="0" borderId="0" xfId="1" applyFont="1" applyFill="1" applyBorder="1"/>
    <xf numFmtId="43" fontId="4" fillId="0" borderId="12" xfId="1" applyFont="1" applyBorder="1"/>
    <xf numFmtId="43" fontId="3" fillId="0" borderId="64" xfId="1" applyFont="1" applyFill="1" applyBorder="1" applyAlignment="1"/>
    <xf numFmtId="43" fontId="3" fillId="0" borderId="65" xfId="1" applyFont="1" applyFill="1" applyBorder="1" applyAlignment="1"/>
    <xf numFmtId="43" fontId="3" fillId="0" borderId="64" xfId="1" applyFont="1" applyFill="1" applyBorder="1" applyAlignment="1">
      <alignment horizontal="right"/>
    </xf>
    <xf numFmtId="43" fontId="3" fillId="0" borderId="65" xfId="1" applyFont="1" applyFill="1" applyBorder="1" applyAlignment="1">
      <alignment horizontal="right"/>
    </xf>
    <xf numFmtId="0" fontId="4" fillId="0" borderId="52" xfId="0" applyFont="1" applyFill="1" applyBorder="1" applyAlignment="1">
      <alignment wrapText="1"/>
    </xf>
    <xf numFmtId="0" fontId="4" fillId="0" borderId="14" xfId="0" applyFont="1" applyFill="1" applyBorder="1" applyAlignment="1">
      <alignment horizontal="right" wrapText="1"/>
    </xf>
    <xf numFmtId="0" fontId="4" fillId="0" borderId="19" xfId="0" applyFont="1" applyFill="1" applyBorder="1" applyAlignment="1">
      <alignment wrapText="1"/>
    </xf>
    <xf numFmtId="0" fontId="4" fillId="0" borderId="66" xfId="0" applyFont="1" applyFill="1" applyBorder="1" applyAlignment="1">
      <alignment wrapText="1"/>
    </xf>
    <xf numFmtId="0" fontId="7" fillId="2" borderId="49" xfId="0" applyFont="1" applyFill="1" applyBorder="1" applyAlignment="1"/>
    <xf numFmtId="0" fontId="4" fillId="2" borderId="50" xfId="0" applyFont="1" applyFill="1" applyBorder="1" applyAlignment="1">
      <alignment wrapText="1"/>
    </xf>
    <xf numFmtId="0" fontId="4" fillId="2" borderId="51" xfId="0" applyFont="1" applyFill="1" applyBorder="1" applyAlignment="1">
      <alignment wrapText="1"/>
    </xf>
    <xf numFmtId="0" fontId="4" fillId="0" borderId="47" xfId="0" applyFont="1" applyBorder="1" applyAlignment="1">
      <alignment wrapText="1"/>
    </xf>
    <xf numFmtId="0" fontId="4" fillId="0" borderId="6" xfId="0" applyFont="1" applyFill="1" applyBorder="1" applyAlignment="1">
      <alignment horizontal="right" wrapText="1"/>
    </xf>
    <xf numFmtId="0" fontId="4" fillId="0" borderId="6" xfId="0" applyFont="1" applyBorder="1" applyAlignment="1">
      <alignment horizontal="right" wrapText="1"/>
    </xf>
    <xf numFmtId="0" fontId="4" fillId="0" borderId="59" xfId="0" applyFont="1" applyBorder="1" applyAlignment="1">
      <alignment wrapText="1"/>
    </xf>
    <xf numFmtId="0" fontId="8" fillId="2" borderId="50" xfId="0" applyFont="1" applyFill="1" applyBorder="1" applyAlignment="1">
      <alignment horizontal="right" wrapText="1"/>
    </xf>
    <xf numFmtId="0" fontId="8" fillId="2" borderId="51" xfId="0" applyFont="1" applyFill="1" applyBorder="1" applyAlignment="1">
      <alignment wrapText="1"/>
    </xf>
    <xf numFmtId="0" fontId="24" fillId="0" borderId="55" xfId="5" applyFont="1" applyFill="1" applyBorder="1" applyAlignment="1">
      <alignment vertical="top" wrapText="1"/>
    </xf>
    <xf numFmtId="0" fontId="24" fillId="0" borderId="18" xfId="5" applyFont="1" applyFill="1" applyBorder="1" applyAlignment="1">
      <alignment horizontal="center" vertical="top" wrapText="1"/>
    </xf>
    <xf numFmtId="0" fontId="24" fillId="0" borderId="18" xfId="5" applyFont="1" applyFill="1" applyBorder="1" applyAlignment="1">
      <alignment vertical="top" wrapText="1"/>
    </xf>
    <xf numFmtId="0" fontId="24" fillId="0" borderId="18" xfId="5" applyFont="1" applyFill="1" applyBorder="1" applyAlignment="1">
      <alignment horizontal="right" vertical="top" wrapText="1"/>
    </xf>
    <xf numFmtId="43" fontId="24" fillId="0" borderId="18" xfId="2" applyFont="1" applyFill="1" applyBorder="1" applyAlignment="1">
      <alignment horizontal="right" vertical="top" wrapText="1"/>
    </xf>
    <xf numFmtId="4" fontId="24" fillId="0" borderId="18" xfId="5" applyNumberFormat="1" applyFont="1" applyFill="1" applyBorder="1" applyAlignment="1">
      <alignment horizontal="right" vertical="top" wrapText="1"/>
    </xf>
    <xf numFmtId="165" fontId="24" fillId="0" borderId="18" xfId="7" applyNumberFormat="1" applyFont="1" applyFill="1" applyBorder="1" applyAlignment="1">
      <alignment horizontal="center" vertical="top" wrapText="1"/>
    </xf>
    <xf numFmtId="0" fontId="24" fillId="0" borderId="66" xfId="5" applyFont="1" applyFill="1" applyBorder="1" applyAlignment="1">
      <alignment vertical="top" wrapText="1"/>
    </xf>
    <xf numFmtId="0" fontId="24" fillId="0" borderId="57" xfId="5" applyFont="1" applyFill="1" applyBorder="1" applyAlignment="1">
      <alignment vertical="top" wrapText="1"/>
    </xf>
    <xf numFmtId="0" fontId="24" fillId="0" borderId="23" xfId="5" applyFont="1" applyFill="1" applyBorder="1" applyAlignment="1">
      <alignment horizontal="right" vertical="top" wrapText="1"/>
    </xf>
    <xf numFmtId="0" fontId="24" fillId="0" borderId="23" xfId="5" applyFont="1" applyFill="1" applyBorder="1" applyAlignment="1">
      <alignment horizontal="center" vertical="top" wrapText="1"/>
    </xf>
    <xf numFmtId="0" fontId="24" fillId="0" borderId="23" xfId="5" applyFont="1" applyFill="1" applyBorder="1" applyAlignment="1">
      <alignment vertical="top" wrapText="1"/>
    </xf>
    <xf numFmtId="43" fontId="24" fillId="0" borderId="23" xfId="2" applyFont="1" applyFill="1" applyBorder="1" applyAlignment="1">
      <alignment horizontal="right" vertical="top" wrapText="1"/>
    </xf>
    <xf numFmtId="4" fontId="24" fillId="0" borderId="23" xfId="5" applyNumberFormat="1" applyFont="1" applyFill="1" applyBorder="1" applyAlignment="1">
      <alignment horizontal="right" vertical="top" wrapText="1"/>
    </xf>
    <xf numFmtId="165" fontId="24" fillId="0" borderId="23" xfId="7" applyNumberFormat="1" applyFont="1" applyFill="1" applyBorder="1" applyAlignment="1">
      <alignment horizontal="center" vertical="top" wrapText="1"/>
    </xf>
    <xf numFmtId="0" fontId="24" fillId="0" borderId="59" xfId="5" applyFont="1" applyFill="1" applyBorder="1" applyAlignment="1">
      <alignment vertical="top" wrapText="1"/>
    </xf>
    <xf numFmtId="0" fontId="23" fillId="4" borderId="49" xfId="5" applyFont="1" applyFill="1" applyBorder="1" applyAlignment="1">
      <alignment wrapText="1"/>
    </xf>
    <xf numFmtId="0" fontId="28" fillId="4" borderId="50" xfId="5" applyFont="1" applyFill="1" applyBorder="1" applyAlignment="1">
      <alignment horizontal="right" wrapText="1"/>
    </xf>
    <xf numFmtId="0" fontId="28" fillId="4" borderId="50" xfId="5" applyFont="1" applyFill="1" applyBorder="1" applyAlignment="1">
      <alignment horizontal="center" wrapText="1"/>
    </xf>
    <xf numFmtId="0" fontId="28" fillId="4" borderId="50" xfId="5" applyFont="1" applyFill="1" applyBorder="1" applyAlignment="1">
      <alignment wrapText="1"/>
    </xf>
    <xf numFmtId="0" fontId="26" fillId="4" borderId="50" xfId="5" applyFont="1" applyFill="1" applyBorder="1" applyAlignment="1">
      <alignment horizontal="right" wrapText="1"/>
    </xf>
    <xf numFmtId="43" fontId="26" fillId="4" borderId="67" xfId="2" applyFont="1" applyFill="1" applyBorder="1" applyAlignment="1">
      <alignment horizontal="right" wrapText="1"/>
    </xf>
    <xf numFmtId="4" fontId="26" fillId="4" borderId="68" xfId="5" applyNumberFormat="1" applyFont="1" applyFill="1" applyBorder="1" applyAlignment="1">
      <alignment horizontal="right" wrapText="1"/>
    </xf>
    <xf numFmtId="0" fontId="26" fillId="4" borderId="68" xfId="5" applyFont="1" applyFill="1" applyBorder="1" applyAlignment="1">
      <alignment horizontal="center" wrapText="1"/>
    </xf>
    <xf numFmtId="0" fontId="26" fillId="4" borderId="68" xfId="5" applyFont="1" applyFill="1" applyBorder="1" applyAlignment="1">
      <alignment wrapText="1"/>
    </xf>
    <xf numFmtId="0" fontId="24" fillId="4" borderId="69" xfId="5" applyFont="1" applyFill="1" applyBorder="1" applyAlignment="1">
      <alignment wrapText="1"/>
    </xf>
    <xf numFmtId="0" fontId="27" fillId="4" borderId="50" xfId="5" applyFont="1" applyFill="1" applyBorder="1" applyAlignment="1">
      <alignment horizontal="center" wrapText="1"/>
    </xf>
    <xf numFmtId="0" fontId="27" fillId="4" borderId="50" xfId="5" applyFont="1" applyFill="1" applyBorder="1" applyAlignment="1">
      <alignment wrapText="1"/>
    </xf>
    <xf numFmtId="0" fontId="27" fillId="4" borderId="50" xfId="5" applyFont="1" applyFill="1" applyBorder="1" applyAlignment="1">
      <alignment horizontal="right" wrapText="1"/>
    </xf>
    <xf numFmtId="4" fontId="27" fillId="4" borderId="70" xfId="5" applyNumberFormat="1" applyFont="1" applyFill="1" applyBorder="1" applyAlignment="1">
      <alignment horizontal="center" wrapText="1"/>
    </xf>
    <xf numFmtId="4" fontId="27" fillId="4" borderId="70" xfId="5" applyNumberFormat="1" applyFont="1" applyFill="1" applyBorder="1" applyAlignment="1">
      <alignment wrapText="1"/>
    </xf>
    <xf numFmtId="0" fontId="27" fillId="4" borderId="50" xfId="5" applyFont="1" applyFill="1" applyBorder="1" applyAlignment="1">
      <alignment vertical="top" wrapText="1"/>
    </xf>
    <xf numFmtId="0" fontId="27" fillId="4" borderId="68" xfId="5" applyFont="1" applyFill="1" applyBorder="1" applyAlignment="1">
      <alignment vertical="top" wrapText="1"/>
    </xf>
    <xf numFmtId="0" fontId="4" fillId="0" borderId="18" xfId="5" applyFont="1" applyFill="1" applyBorder="1" applyAlignment="1">
      <alignment horizontal="right" vertical="top" wrapText="1"/>
    </xf>
    <xf numFmtId="4" fontId="24" fillId="0" borderId="23" xfId="0" applyNumberFormat="1" applyFont="1" applyFill="1" applyBorder="1" applyAlignment="1">
      <alignment horizontal="right" vertical="top" wrapText="1"/>
    </xf>
    <xf numFmtId="165" fontId="24" fillId="0" borderId="23" xfId="6" applyNumberFormat="1" applyFont="1" applyFill="1" applyBorder="1" applyAlignment="1">
      <alignment horizontal="center" vertical="top" wrapText="1"/>
    </xf>
    <xf numFmtId="0" fontId="23" fillId="5" borderId="49" xfId="5" applyFont="1" applyFill="1" applyBorder="1" applyAlignment="1">
      <alignment wrapText="1"/>
    </xf>
    <xf numFmtId="0" fontId="28" fillId="5" borderId="50" xfId="5" applyFont="1" applyFill="1" applyBorder="1" applyAlignment="1">
      <alignment horizontal="right" wrapText="1"/>
    </xf>
    <xf numFmtId="0" fontId="28" fillId="5" borderId="50" xfId="5" applyFont="1" applyFill="1" applyBorder="1" applyAlignment="1">
      <alignment horizontal="center" wrapText="1"/>
    </xf>
    <xf numFmtId="0" fontId="28" fillId="5" borderId="50" xfId="5" applyFont="1" applyFill="1" applyBorder="1" applyAlignment="1">
      <alignment wrapText="1"/>
    </xf>
    <xf numFmtId="0" fontId="27" fillId="5" borderId="50" xfId="5" applyFont="1" applyFill="1" applyBorder="1" applyAlignment="1">
      <alignment horizontal="right" wrapText="1"/>
    </xf>
    <xf numFmtId="43" fontId="27" fillId="5" borderId="50" xfId="2" applyFont="1" applyFill="1" applyBorder="1" applyAlignment="1">
      <alignment horizontal="right" wrapText="1"/>
    </xf>
    <xf numFmtId="4" fontId="27" fillId="5" borderId="50" xfId="5" applyNumberFormat="1" applyFont="1" applyFill="1" applyBorder="1" applyAlignment="1">
      <alignment horizontal="right" wrapText="1"/>
    </xf>
    <xf numFmtId="0" fontId="27" fillId="5" borderId="50" xfId="5" applyFont="1" applyFill="1" applyBorder="1" applyAlignment="1">
      <alignment horizontal="center" wrapText="1"/>
    </xf>
    <xf numFmtId="0" fontId="27" fillId="5" borderId="50" xfId="5" applyFont="1" applyFill="1" applyBorder="1" applyAlignment="1">
      <alignment wrapText="1"/>
    </xf>
    <xf numFmtId="0" fontId="24" fillId="5" borderId="51" xfId="5" applyFont="1" applyFill="1" applyBorder="1" applyAlignment="1">
      <alignment wrapText="1"/>
    </xf>
    <xf numFmtId="4" fontId="24" fillId="0" borderId="18" xfId="0" applyNumberFormat="1" applyFont="1" applyFill="1" applyBorder="1" applyAlignment="1">
      <alignment horizontal="right" vertical="top" wrapText="1"/>
    </xf>
    <xf numFmtId="165" fontId="24" fillId="0" borderId="18" xfId="6" applyNumberFormat="1" applyFont="1" applyFill="1" applyBorder="1" applyAlignment="1">
      <alignment horizontal="center" vertical="top" wrapText="1"/>
    </xf>
    <xf numFmtId="0" fontId="4" fillId="0" borderId="66" xfId="5" applyFont="1" applyFill="1" applyBorder="1" applyAlignment="1">
      <alignment vertical="top" wrapText="1"/>
    </xf>
    <xf numFmtId="0" fontId="4" fillId="0" borderId="59" xfId="5" applyFont="1" applyFill="1" applyBorder="1" applyAlignment="1">
      <alignment vertical="top" wrapText="1"/>
    </xf>
    <xf numFmtId="0" fontId="28" fillId="6" borderId="50" xfId="5" applyFont="1" applyFill="1" applyBorder="1" applyAlignment="1">
      <alignment horizontal="right" wrapText="1"/>
    </xf>
    <xf numFmtId="43" fontId="26" fillId="4" borderId="50" xfId="2" applyFont="1" applyFill="1" applyBorder="1" applyAlignment="1">
      <alignment horizontal="right" wrapText="1"/>
    </xf>
    <xf numFmtId="4" fontId="26" fillId="4" borderId="50" xfId="0" applyNumberFormat="1" applyFont="1" applyFill="1" applyBorder="1" applyAlignment="1">
      <alignment horizontal="center" wrapText="1"/>
    </xf>
    <xf numFmtId="0" fontId="26" fillId="4" borderId="50" xfId="0" applyFont="1" applyFill="1" applyBorder="1" applyAlignment="1">
      <alignment horizontal="center" wrapText="1"/>
    </xf>
    <xf numFmtId="0" fontId="26" fillId="4" borderId="50" xfId="5" applyFont="1" applyFill="1" applyBorder="1" applyAlignment="1">
      <alignment horizontal="center" wrapText="1"/>
    </xf>
    <xf numFmtId="0" fontId="26" fillId="4" borderId="50" xfId="5" applyFont="1" applyFill="1" applyBorder="1" applyAlignment="1">
      <alignment wrapText="1"/>
    </xf>
    <xf numFmtId="0" fontId="4" fillId="4" borderId="51" xfId="5" applyFont="1" applyFill="1" applyBorder="1" applyAlignment="1">
      <alignment vertical="top" wrapText="1"/>
    </xf>
    <xf numFmtId="43" fontId="24" fillId="0" borderId="18" xfId="1" applyFont="1" applyFill="1" applyBorder="1" applyAlignment="1">
      <alignment horizontal="right" vertical="top" wrapText="1"/>
    </xf>
    <xf numFmtId="43" fontId="24" fillId="0" borderId="23" xfId="1" applyFont="1" applyFill="1" applyBorder="1" applyAlignment="1">
      <alignment horizontal="right" vertical="top" wrapText="1"/>
    </xf>
    <xf numFmtId="0" fontId="29" fillId="4" borderId="50" xfId="5" applyFont="1" applyFill="1" applyBorder="1" applyAlignment="1">
      <alignment horizontal="right" wrapText="1"/>
    </xf>
    <xf numFmtId="0" fontId="29" fillId="4" borderId="50" xfId="5" applyFont="1" applyFill="1" applyBorder="1" applyAlignment="1">
      <alignment horizontal="center" wrapText="1"/>
    </xf>
    <xf numFmtId="0" fontId="29" fillId="4" borderId="50" xfId="5" applyFont="1" applyFill="1" applyBorder="1" applyAlignment="1">
      <alignment wrapText="1"/>
    </xf>
    <xf numFmtId="0" fontId="24" fillId="4" borderId="50" xfId="5" applyFont="1" applyFill="1" applyBorder="1" applyAlignment="1">
      <alignment horizontal="right" wrapText="1"/>
    </xf>
    <xf numFmtId="43" fontId="24" fillId="4" borderId="50" xfId="2" applyFont="1" applyFill="1" applyBorder="1" applyAlignment="1">
      <alignment horizontal="right" wrapText="1"/>
    </xf>
    <xf numFmtId="4" fontId="24" fillId="4" borderId="50" xfId="0" applyNumberFormat="1" applyFont="1" applyFill="1" applyBorder="1" applyAlignment="1">
      <alignment horizontal="center" wrapText="1"/>
    </xf>
    <xf numFmtId="0" fontId="24" fillId="4" borderId="50" xfId="0" applyFont="1" applyFill="1" applyBorder="1" applyAlignment="1">
      <alignment horizontal="center" wrapText="1"/>
    </xf>
    <xf numFmtId="0" fontId="24" fillId="4" borderId="50" xfId="5" applyFont="1" applyFill="1" applyBorder="1" applyAlignment="1">
      <alignment wrapText="1"/>
    </xf>
    <xf numFmtId="0" fontId="27" fillId="0" borderId="8" xfId="5" applyFont="1" applyFill="1" applyBorder="1" applyAlignment="1">
      <alignment vertical="center" wrapText="1"/>
    </xf>
    <xf numFmtId="0" fontId="25" fillId="0" borderId="12" xfId="5" applyFont="1" applyFill="1" applyBorder="1" applyAlignment="1">
      <alignment horizontal="center" vertical="center"/>
    </xf>
    <xf numFmtId="0" fontId="24" fillId="0" borderId="57" xfId="11" applyFont="1" applyFill="1" applyBorder="1" applyAlignment="1">
      <alignment vertical="top" wrapText="1"/>
    </xf>
    <xf numFmtId="0" fontId="24" fillId="0" borderId="23" xfId="11" applyFont="1" applyFill="1" applyBorder="1" applyAlignment="1">
      <alignment horizontal="right" vertical="top" wrapText="1"/>
    </xf>
    <xf numFmtId="0" fontId="24" fillId="0" borderId="23" xfId="11" applyFont="1" applyFill="1" applyBorder="1" applyAlignment="1">
      <alignment horizontal="center" vertical="top" wrapText="1"/>
    </xf>
    <xf numFmtId="0" fontId="24" fillId="0" borderId="23" xfId="11" applyFont="1" applyFill="1" applyBorder="1" applyAlignment="1">
      <alignment vertical="top" wrapText="1"/>
    </xf>
    <xf numFmtId="43" fontId="24" fillId="0" borderId="23" xfId="9" applyFont="1" applyFill="1" applyBorder="1" applyAlignment="1">
      <alignment horizontal="right" vertical="top" wrapText="1"/>
    </xf>
    <xf numFmtId="4" fontId="24" fillId="0" borderId="23" xfId="11" applyNumberFormat="1" applyFont="1" applyFill="1" applyBorder="1" applyAlignment="1">
      <alignment horizontal="right" vertical="top" wrapText="1"/>
    </xf>
    <xf numFmtId="165" fontId="24" fillId="0" borderId="23" xfId="10" applyNumberFormat="1" applyFont="1" applyFill="1" applyBorder="1" applyAlignment="1">
      <alignment horizontal="center" vertical="top" wrapText="1"/>
    </xf>
    <xf numFmtId="0" fontId="24" fillId="0" borderId="59" xfId="11" applyFont="1" applyFill="1" applyBorder="1" applyAlignment="1">
      <alignment vertical="top" wrapText="1"/>
    </xf>
    <xf numFmtId="0" fontId="23" fillId="4" borderId="49" xfId="0" applyFont="1" applyFill="1" applyBorder="1" applyAlignment="1">
      <alignment wrapText="1"/>
    </xf>
    <xf numFmtId="0" fontId="25" fillId="4" borderId="50" xfId="0" applyFont="1" applyFill="1" applyBorder="1" applyAlignment="1">
      <alignment horizontal="right" wrapText="1"/>
    </xf>
    <xf numFmtId="0" fontId="25" fillId="4" borderId="50" xfId="0" applyFont="1" applyFill="1" applyBorder="1" applyAlignment="1">
      <alignment horizontal="center" wrapText="1"/>
    </xf>
    <xf numFmtId="0" fontId="25" fillId="4" borderId="50" xfId="0" applyFont="1" applyFill="1" applyBorder="1" applyAlignment="1">
      <alignment wrapText="1"/>
    </xf>
    <xf numFmtId="0" fontId="26" fillId="4" borderId="50" xfId="0" applyFont="1" applyFill="1" applyBorder="1" applyAlignment="1">
      <alignment horizontal="right" wrapText="1"/>
    </xf>
    <xf numFmtId="43" fontId="26" fillId="4" borderId="67" xfId="1" applyFont="1" applyFill="1" applyBorder="1" applyAlignment="1">
      <alignment horizontal="right" wrapText="1"/>
    </xf>
    <xf numFmtId="4" fontId="26" fillId="4" borderId="68" xfId="0" applyNumberFormat="1" applyFont="1" applyFill="1" applyBorder="1" applyAlignment="1">
      <alignment horizontal="right" wrapText="1"/>
    </xf>
    <xf numFmtId="0" fontId="26" fillId="4" borderId="68" xfId="0" applyFont="1" applyFill="1" applyBorder="1" applyAlignment="1">
      <alignment horizontal="center" wrapText="1"/>
    </xf>
    <xf numFmtId="0" fontId="26" fillId="4" borderId="68" xfId="0" applyFont="1" applyFill="1" applyBorder="1" applyAlignment="1">
      <alignment wrapText="1"/>
    </xf>
    <xf numFmtId="0" fontId="24" fillId="4" borderId="69" xfId="0" applyFont="1" applyFill="1" applyBorder="1" applyAlignment="1">
      <alignment wrapText="1"/>
    </xf>
    <xf numFmtId="0" fontId="8" fillId="0" borderId="8" xfId="0" applyFont="1" applyBorder="1" applyAlignment="1">
      <alignment vertical="center"/>
    </xf>
    <xf numFmtId="0" fontId="25" fillId="0" borderId="12" xfId="0" applyFont="1" applyFill="1" applyBorder="1" applyAlignment="1">
      <alignment horizontal="center" vertical="center"/>
    </xf>
    <xf numFmtId="0" fontId="24" fillId="0" borderId="35" xfId="11" applyFont="1" applyFill="1" applyBorder="1" applyAlignment="1">
      <alignment vertical="top" wrapText="1"/>
    </xf>
    <xf numFmtId="0" fontId="24" fillId="0" borderId="36" xfId="11" applyFont="1" applyFill="1" applyBorder="1" applyAlignment="1">
      <alignment horizontal="right" vertical="top" wrapText="1"/>
    </xf>
    <xf numFmtId="0" fontId="24" fillId="0" borderId="36" xfId="11" applyFont="1" applyFill="1" applyBorder="1" applyAlignment="1">
      <alignment horizontal="center" vertical="top" wrapText="1"/>
    </xf>
    <xf numFmtId="0" fontId="24" fillId="0" borderId="36" xfId="11" applyFont="1" applyFill="1" applyBorder="1" applyAlignment="1">
      <alignment vertical="top" wrapText="1"/>
    </xf>
    <xf numFmtId="43" fontId="24" fillId="0" borderId="36" xfId="9" applyFont="1" applyFill="1" applyBorder="1" applyAlignment="1">
      <alignment horizontal="right" vertical="top" wrapText="1"/>
    </xf>
    <xf numFmtId="4" fontId="24" fillId="0" borderId="36" xfId="0" applyNumberFormat="1" applyFont="1" applyFill="1" applyBorder="1" applyAlignment="1">
      <alignment horizontal="right" vertical="top" wrapText="1"/>
    </xf>
    <xf numFmtId="165" fontId="24" fillId="0" borderId="36" xfId="10" applyNumberFormat="1" applyFont="1" applyFill="1" applyBorder="1" applyAlignment="1">
      <alignment horizontal="center" vertical="top" wrapText="1"/>
    </xf>
    <xf numFmtId="0" fontId="24" fillId="0" borderId="37" xfId="11" applyFont="1" applyFill="1" applyBorder="1" applyAlignment="1">
      <alignment vertical="top" wrapText="1"/>
    </xf>
    <xf numFmtId="0" fontId="7" fillId="5" borderId="9" xfId="0" applyFont="1" applyFill="1" applyBorder="1" applyAlignment="1" applyProtection="1">
      <alignment wrapText="1"/>
      <protection locked="0"/>
    </xf>
    <xf numFmtId="0" fontId="4" fillId="5" borderId="10" xfId="0" applyFont="1" applyFill="1" applyBorder="1" applyAlignment="1" applyProtection="1">
      <alignment wrapText="1"/>
      <protection locked="0"/>
    </xf>
    <xf numFmtId="44" fontId="4" fillId="5" borderId="10" xfId="3" applyFont="1" applyFill="1" applyBorder="1" applyAlignment="1" applyProtection="1">
      <alignment wrapText="1"/>
      <protection locked="0"/>
    </xf>
    <xf numFmtId="0" fontId="4" fillId="5" borderId="13" xfId="0" applyFont="1" applyFill="1" applyBorder="1" applyAlignment="1" applyProtection="1">
      <alignment wrapText="1"/>
      <protection locked="0"/>
    </xf>
    <xf numFmtId="0" fontId="8" fillId="0" borderId="15" xfId="0" applyFont="1" applyBorder="1" applyAlignment="1">
      <alignment vertical="center"/>
    </xf>
    <xf numFmtId="0" fontId="4" fillId="0" borderId="14" xfId="0" applyFont="1" applyFill="1" applyBorder="1" applyAlignment="1">
      <alignment horizontal="left"/>
    </xf>
    <xf numFmtId="44" fontId="4" fillId="0" borderId="14" xfId="3" applyFont="1" applyFill="1" applyBorder="1" applyAlignment="1">
      <alignment horizontal="left"/>
    </xf>
    <xf numFmtId="0" fontId="6" fillId="0" borderId="19" xfId="0" applyFont="1" applyFill="1" applyBorder="1" applyAlignment="1">
      <alignment horizontal="center" vertical="center"/>
    </xf>
    <xf numFmtId="0" fontId="3" fillId="0" borderId="73" xfId="0" applyFont="1" applyFill="1" applyBorder="1" applyAlignment="1">
      <alignment wrapText="1"/>
    </xf>
    <xf numFmtId="0" fontId="9" fillId="0" borderId="74" xfId="0" applyFont="1" applyFill="1" applyBorder="1" applyAlignment="1">
      <alignment horizontal="right" wrapText="1"/>
    </xf>
    <xf numFmtId="44" fontId="3" fillId="0" borderId="74" xfId="3" applyFont="1" applyFill="1" applyBorder="1" applyAlignment="1">
      <alignment horizontal="center" wrapText="1"/>
    </xf>
    <xf numFmtId="44" fontId="9" fillId="0" borderId="74" xfId="3" applyFont="1" applyFill="1" applyBorder="1" applyAlignment="1">
      <alignment horizontal="center" wrapText="1"/>
    </xf>
    <xf numFmtId="165" fontId="4" fillId="0" borderId="74" xfId="6" applyNumberFormat="1" applyFont="1" applyFill="1" applyBorder="1" applyAlignment="1">
      <alignment horizontal="center" wrapText="1"/>
    </xf>
    <xf numFmtId="44" fontId="4" fillId="0" borderId="74" xfId="3" applyFont="1" applyFill="1" applyBorder="1" applyAlignment="1">
      <alignment horizontal="center" wrapText="1"/>
    </xf>
    <xf numFmtId="0" fontId="9" fillId="0" borderId="74" xfId="0" applyFont="1" applyFill="1" applyBorder="1" applyAlignment="1">
      <alignment horizontal="center" wrapText="1"/>
    </xf>
    <xf numFmtId="0" fontId="9" fillId="0" borderId="74" xfId="0" applyFont="1" applyFill="1" applyBorder="1" applyAlignment="1">
      <alignment wrapText="1"/>
    </xf>
    <xf numFmtId="0" fontId="4" fillId="0" borderId="75" xfId="0" applyFont="1" applyFill="1" applyBorder="1" applyAlignment="1">
      <alignment wrapText="1"/>
    </xf>
    <xf numFmtId="0" fontId="4" fillId="0" borderId="33" xfId="0" applyFont="1" applyFill="1" applyBorder="1" applyAlignment="1">
      <alignment wrapText="1"/>
    </xf>
    <xf numFmtId="0" fontId="3" fillId="0" borderId="33" xfId="0" applyFont="1" applyFill="1" applyBorder="1" applyAlignment="1">
      <alignment wrapText="1"/>
    </xf>
    <xf numFmtId="0" fontId="31" fillId="0" borderId="33" xfId="0" applyFont="1" applyFill="1" applyBorder="1" applyAlignment="1">
      <alignment wrapText="1"/>
    </xf>
    <xf numFmtId="0" fontId="30" fillId="0" borderId="33" xfId="0" applyFont="1" applyFill="1" applyBorder="1" applyAlignment="1">
      <alignment wrapText="1"/>
    </xf>
    <xf numFmtId="0" fontId="4" fillId="0" borderId="35" xfId="0" applyFont="1" applyFill="1" applyBorder="1" applyAlignment="1">
      <alignment wrapText="1"/>
    </xf>
    <xf numFmtId="0" fontId="4" fillId="0" borderId="36" xfId="0" applyFont="1" applyFill="1" applyBorder="1" applyAlignment="1">
      <alignment horizontal="right" wrapText="1"/>
    </xf>
    <xf numFmtId="44" fontId="1" fillId="0" borderId="36" xfId="3" applyFont="1" applyBorder="1" applyAlignment="1">
      <alignment horizontal="center"/>
    </xf>
    <xf numFmtId="44" fontId="0" fillId="0" borderId="36" xfId="3" applyFont="1" applyFill="1" applyBorder="1" applyAlignment="1">
      <alignment horizontal="center"/>
    </xf>
    <xf numFmtId="165" fontId="4" fillId="0" borderId="36" xfId="6" applyNumberFormat="1" applyFont="1" applyFill="1" applyBorder="1" applyAlignment="1">
      <alignment horizontal="center" wrapText="1"/>
    </xf>
    <xf numFmtId="44" fontId="4" fillId="0" borderId="36" xfId="3" applyFont="1" applyFill="1" applyBorder="1" applyAlignment="1">
      <alignment wrapText="1"/>
    </xf>
    <xf numFmtId="0" fontId="4" fillId="0" borderId="36" xfId="0" applyFont="1" applyFill="1" applyBorder="1" applyAlignment="1">
      <alignment horizontal="center" wrapText="1"/>
    </xf>
    <xf numFmtId="0" fontId="4" fillId="0" borderId="36" xfId="0" applyFont="1" applyFill="1" applyBorder="1" applyAlignment="1">
      <alignment wrapText="1"/>
    </xf>
    <xf numFmtId="0" fontId="7" fillId="8" borderId="7"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11"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12" xfId="0" applyFont="1" applyFill="1" applyBorder="1" applyAlignment="1">
      <alignment horizontal="center" vertical="center"/>
    </xf>
    <xf numFmtId="0" fontId="16" fillId="8" borderId="8" xfId="0" applyFont="1" applyFill="1" applyBorder="1" applyAlignment="1">
      <alignment horizontal="center" vertical="center"/>
    </xf>
    <xf numFmtId="0" fontId="16" fillId="8" borderId="0" xfId="0" applyFont="1" applyFill="1" applyBorder="1" applyAlignment="1">
      <alignment horizontal="center" vertical="center"/>
    </xf>
    <xf numFmtId="0" fontId="16" fillId="8" borderId="12" xfId="0" applyFont="1" applyFill="1" applyBorder="1" applyAlignment="1">
      <alignment horizontal="center" vertical="center"/>
    </xf>
    <xf numFmtId="0" fontId="36" fillId="8" borderId="9" xfId="0" applyFont="1" applyFill="1" applyBorder="1" applyAlignment="1">
      <alignment horizontal="center" vertical="center"/>
    </xf>
    <xf numFmtId="0" fontId="36" fillId="8" borderId="10" xfId="0" applyFont="1" applyFill="1" applyBorder="1" applyAlignment="1">
      <alignment horizontal="center" vertical="center"/>
    </xf>
    <xf numFmtId="0" fontId="36" fillId="8" borderId="13" xfId="0" applyFont="1" applyFill="1" applyBorder="1" applyAlignment="1">
      <alignment horizontal="center" vertical="center"/>
    </xf>
    <xf numFmtId="0" fontId="7" fillId="0" borderId="7" xfId="5" applyFont="1" applyBorder="1" applyAlignment="1">
      <alignment horizontal="center" vertical="center"/>
    </xf>
    <xf numFmtId="0" fontId="7" fillId="0" borderId="1" xfId="5" applyFont="1" applyBorder="1" applyAlignment="1">
      <alignment horizontal="center" vertical="center"/>
    </xf>
    <xf numFmtId="0" fontId="7" fillId="0" borderId="11" xfId="5" applyFont="1" applyBorder="1" applyAlignment="1">
      <alignment horizontal="center" vertical="center"/>
    </xf>
    <xf numFmtId="0" fontId="8" fillId="0" borderId="8" xfId="5" applyNumberFormat="1" applyFont="1" applyBorder="1" applyAlignment="1">
      <alignment horizontal="center" vertical="center"/>
    </xf>
    <xf numFmtId="0" fontId="8" fillId="0" borderId="0" xfId="5" applyNumberFormat="1" applyFont="1" applyBorder="1" applyAlignment="1">
      <alignment horizontal="center" vertical="center"/>
    </xf>
    <xf numFmtId="0" fontId="8" fillId="0" borderId="12" xfId="5" applyNumberFormat="1" applyFont="1" applyBorder="1" applyAlignment="1">
      <alignment horizontal="center" vertical="center"/>
    </xf>
    <xf numFmtId="0" fontId="8" fillId="0" borderId="47" xfId="5" applyFont="1" applyBorder="1" applyAlignment="1">
      <alignment horizontal="center" vertical="center"/>
    </xf>
    <xf numFmtId="0" fontId="8" fillId="0" borderId="6" xfId="5" applyFont="1" applyBorder="1" applyAlignment="1">
      <alignment horizontal="center" vertical="center"/>
    </xf>
    <xf numFmtId="0" fontId="8" fillId="0" borderId="48" xfId="5" applyFont="1" applyBorder="1" applyAlignment="1">
      <alignment horizontal="center" vertical="center"/>
    </xf>
    <xf numFmtId="0" fontId="5" fillId="0" borderId="7" xfId="0" applyFont="1" applyBorder="1" applyAlignment="1">
      <alignment horizontal="center" wrapText="1"/>
    </xf>
    <xf numFmtId="0" fontId="5" fillId="0" borderId="9" xfId="0" applyFont="1" applyBorder="1" applyAlignment="1">
      <alignment horizontal="center" wrapText="1"/>
    </xf>
    <xf numFmtId="0" fontId="5" fillId="0" borderId="1" xfId="0" applyFont="1" applyBorder="1" applyAlignment="1">
      <alignment horizontal="center" wrapText="1"/>
    </xf>
    <xf numFmtId="0" fontId="5" fillId="0" borderId="10" xfId="0" applyFont="1" applyBorder="1" applyAlignment="1">
      <alignment horizontal="center" wrapText="1"/>
    </xf>
    <xf numFmtId="0" fontId="7" fillId="0" borderId="0" xfId="0" applyFont="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5" fillId="0" borderId="11" xfId="0" applyFont="1" applyBorder="1" applyAlignment="1">
      <alignment horizontal="center" wrapText="1"/>
    </xf>
    <xf numFmtId="0" fontId="5" fillId="0" borderId="13" xfId="0" applyFont="1" applyBorder="1" applyAlignment="1">
      <alignment horizontal="center" wrapText="1"/>
    </xf>
    <xf numFmtId="0" fontId="23" fillId="4" borderId="49" xfId="5" applyFont="1" applyFill="1" applyBorder="1" applyAlignment="1">
      <alignment wrapText="1"/>
    </xf>
    <xf numFmtId="0" fontId="23" fillId="4" borderId="50" xfId="5" applyFont="1" applyFill="1" applyBorder="1" applyAlignment="1">
      <alignment wrapText="1"/>
    </xf>
    <xf numFmtId="0" fontId="23" fillId="0" borderId="7" xfId="5" applyFont="1" applyFill="1" applyBorder="1" applyAlignment="1">
      <alignment horizontal="center" vertical="center"/>
    </xf>
    <xf numFmtId="0" fontId="23" fillId="0" borderId="1" xfId="5" applyFont="1" applyFill="1" applyBorder="1" applyAlignment="1">
      <alignment horizontal="center" vertical="center"/>
    </xf>
    <xf numFmtId="0" fontId="23" fillId="0" borderId="11" xfId="5" applyFont="1" applyFill="1" applyBorder="1" applyAlignment="1">
      <alignment horizontal="center" vertical="center"/>
    </xf>
    <xf numFmtId="0" fontId="27" fillId="0" borderId="8" xfId="5" applyFont="1" applyFill="1" applyBorder="1" applyAlignment="1">
      <alignment horizontal="center" vertical="center"/>
    </xf>
    <xf numFmtId="0" fontId="27" fillId="0" borderId="0" xfId="5" applyFont="1" applyFill="1" applyBorder="1" applyAlignment="1">
      <alignment horizontal="center" vertical="center"/>
    </xf>
    <xf numFmtId="0" fontId="27" fillId="0" borderId="12" xfId="5" applyFont="1" applyFill="1" applyBorder="1" applyAlignment="1">
      <alignment horizontal="center" vertical="center"/>
    </xf>
    <xf numFmtId="0" fontId="27" fillId="0" borderId="47" xfId="5" applyFont="1" applyFill="1" applyBorder="1" applyAlignment="1">
      <alignment horizontal="center" vertical="center"/>
    </xf>
    <xf numFmtId="0" fontId="27" fillId="0" borderId="6" xfId="5" applyFont="1" applyFill="1" applyBorder="1" applyAlignment="1">
      <alignment horizontal="center" vertical="center"/>
    </xf>
    <xf numFmtId="0" fontId="27" fillId="0" borderId="48" xfId="5" applyFont="1" applyFill="1" applyBorder="1" applyAlignment="1">
      <alignment horizontal="center" vertical="center"/>
    </xf>
    <xf numFmtId="0" fontId="25" fillId="0" borderId="41" xfId="5" applyFont="1" applyFill="1" applyBorder="1" applyAlignment="1">
      <alignment horizontal="center" vertical="center"/>
    </xf>
    <xf numFmtId="0" fontId="32" fillId="0" borderId="7" xfId="5" applyFont="1" applyFill="1" applyBorder="1" applyAlignment="1">
      <alignment horizontal="center" wrapText="1"/>
    </xf>
    <xf numFmtId="0" fontId="32" fillId="0" borderId="9" xfId="5" applyFont="1" applyFill="1" applyBorder="1" applyAlignment="1">
      <alignment horizontal="center" wrapText="1"/>
    </xf>
    <xf numFmtId="0" fontId="33" fillId="0" borderId="31" xfId="5" applyFont="1" applyFill="1" applyBorder="1" applyAlignment="1">
      <alignment horizontal="center" wrapText="1"/>
    </xf>
    <xf numFmtId="0" fontId="33" fillId="0" borderId="71" xfId="5" applyFont="1" applyFill="1" applyBorder="1" applyAlignment="1">
      <alignment horizontal="center" wrapText="1"/>
    </xf>
    <xf numFmtId="0" fontId="32" fillId="0" borderId="31" xfId="5" applyFont="1" applyFill="1" applyBorder="1" applyAlignment="1">
      <alignment horizontal="center" wrapText="1"/>
    </xf>
    <xf numFmtId="0" fontId="32" fillId="0" borderId="71" xfId="5" applyFont="1" applyFill="1" applyBorder="1" applyAlignment="1">
      <alignment horizontal="center" wrapText="1"/>
    </xf>
    <xf numFmtId="4" fontId="32" fillId="0" borderId="31" xfId="5" applyNumberFormat="1" applyFont="1" applyFill="1" applyBorder="1" applyAlignment="1">
      <alignment horizontal="center" wrapText="1"/>
    </xf>
    <xf numFmtId="4" fontId="32" fillId="0" borderId="71" xfId="5" applyNumberFormat="1" applyFont="1" applyFill="1" applyBorder="1" applyAlignment="1">
      <alignment horizontal="center" wrapText="1"/>
    </xf>
    <xf numFmtId="0" fontId="32" fillId="0" borderId="32" xfId="5" applyFont="1" applyFill="1" applyBorder="1" applyAlignment="1">
      <alignment horizontal="center" wrapText="1"/>
    </xf>
    <xf numFmtId="0" fontId="32" fillId="0" borderId="72" xfId="5" applyFont="1" applyFill="1" applyBorder="1" applyAlignment="1">
      <alignment horizontal="center" wrapText="1"/>
    </xf>
    <xf numFmtId="0" fontId="32" fillId="0" borderId="39" xfId="0" applyFont="1" applyFill="1" applyBorder="1" applyAlignment="1">
      <alignment horizontal="center" wrapText="1"/>
    </xf>
    <xf numFmtId="0" fontId="32" fillId="0" borderId="40" xfId="0" applyFont="1" applyFill="1" applyBorder="1" applyAlignment="1">
      <alignment horizontal="center" wrapText="1"/>
    </xf>
    <xf numFmtId="0" fontId="32" fillId="0" borderId="7" xfId="0" applyFont="1" applyFill="1" applyBorder="1" applyAlignment="1">
      <alignment horizontal="center" wrapText="1"/>
    </xf>
    <xf numFmtId="0" fontId="32" fillId="0" borderId="9" xfId="0" applyFont="1" applyFill="1" applyBorder="1" applyAlignment="1">
      <alignment horizontal="center" wrapText="1"/>
    </xf>
    <xf numFmtId="0" fontId="32" fillId="0" borderId="11" xfId="0" applyFont="1" applyFill="1" applyBorder="1" applyAlignment="1">
      <alignment horizontal="center" wrapText="1"/>
    </xf>
    <xf numFmtId="0" fontId="32" fillId="0" borderId="13" xfId="0" applyFont="1" applyFill="1" applyBorder="1" applyAlignment="1">
      <alignment horizontal="center" wrapText="1"/>
    </xf>
    <xf numFmtId="0" fontId="23" fillId="8" borderId="7" xfId="0" applyFont="1" applyFill="1" applyBorder="1" applyAlignment="1">
      <alignment horizontal="center" vertical="center"/>
    </xf>
    <xf numFmtId="0" fontId="23" fillId="8" borderId="1" xfId="0" applyFont="1" applyFill="1" applyBorder="1" applyAlignment="1">
      <alignment horizontal="center" vertical="center"/>
    </xf>
    <xf numFmtId="0" fontId="23" fillId="8" borderId="11" xfId="0" applyFont="1" applyFill="1" applyBorder="1" applyAlignment="1">
      <alignment horizontal="center" vertical="center"/>
    </xf>
    <xf numFmtId="0" fontId="27" fillId="8" borderId="8" xfId="0" applyFont="1" applyFill="1" applyBorder="1" applyAlignment="1">
      <alignment horizontal="center" vertical="center"/>
    </xf>
    <xf numFmtId="0" fontId="27" fillId="8" borderId="0" xfId="0" applyFont="1" applyFill="1" applyBorder="1" applyAlignment="1">
      <alignment horizontal="center" vertical="center"/>
    </xf>
    <xf numFmtId="0" fontId="27" fillId="8" borderId="12" xfId="0" applyFont="1" applyFill="1" applyBorder="1" applyAlignment="1">
      <alignment horizontal="center" vertical="center"/>
    </xf>
    <xf numFmtId="0" fontId="27" fillId="8" borderId="47" xfId="0" applyFont="1" applyFill="1" applyBorder="1" applyAlignment="1">
      <alignment horizontal="center" vertical="center"/>
    </xf>
    <xf numFmtId="0" fontId="27" fillId="8" borderId="6" xfId="0" applyFont="1" applyFill="1" applyBorder="1" applyAlignment="1">
      <alignment horizontal="center" vertical="center"/>
    </xf>
    <xf numFmtId="0" fontId="27" fillId="8" borderId="48" xfId="0" applyFont="1" applyFill="1" applyBorder="1" applyAlignment="1">
      <alignment horizontal="center" vertical="center"/>
    </xf>
    <xf numFmtId="0" fontId="25" fillId="0" borderId="41" xfId="0" applyFont="1" applyFill="1" applyBorder="1" applyAlignment="1">
      <alignment horizontal="center" vertical="center"/>
    </xf>
    <xf numFmtId="0" fontId="32" fillId="0" borderId="1" xfId="0" applyFont="1" applyFill="1" applyBorder="1" applyAlignment="1">
      <alignment horizontal="center" wrapText="1"/>
    </xf>
    <xf numFmtId="0" fontId="32" fillId="0" borderId="10" xfId="0" applyFont="1" applyFill="1" applyBorder="1" applyAlignment="1">
      <alignment horizontal="center" wrapText="1"/>
    </xf>
    <xf numFmtId="0" fontId="32" fillId="0" borderId="42" xfId="0" applyFont="1" applyFill="1" applyBorder="1" applyAlignment="1">
      <alignment horizontal="center" wrapText="1"/>
    </xf>
    <xf numFmtId="0" fontId="32" fillId="0" borderId="43" xfId="0" applyFont="1" applyFill="1" applyBorder="1" applyAlignment="1">
      <alignment horizontal="center" wrapText="1"/>
    </xf>
    <xf numFmtId="4" fontId="32" fillId="0" borderId="30" xfId="0" applyNumberFormat="1" applyFont="1" applyFill="1" applyBorder="1" applyAlignment="1">
      <alignment horizontal="center" wrapText="1"/>
    </xf>
    <xf numFmtId="4" fontId="32" fillId="0" borderId="38" xfId="0" applyNumberFormat="1" applyFont="1" applyFill="1" applyBorder="1" applyAlignment="1">
      <alignment horizontal="center" wrapText="1"/>
    </xf>
    <xf numFmtId="0" fontId="3" fillId="3" borderId="34" xfId="0" applyFont="1" applyFill="1" applyBorder="1" applyAlignment="1">
      <alignment horizontal="center"/>
    </xf>
    <xf numFmtId="0" fontId="3" fillId="3" borderId="16" xfId="0" applyFont="1" applyFill="1" applyBorder="1" applyAlignment="1">
      <alignment horizontal="center"/>
    </xf>
    <xf numFmtId="0" fontId="7" fillId="0" borderId="0" xfId="0" applyFont="1" applyAlignment="1">
      <alignment horizontal="center"/>
    </xf>
    <xf numFmtId="0" fontId="9" fillId="0" borderId="0" xfId="0" applyFont="1" applyAlignment="1">
      <alignment horizontal="center"/>
    </xf>
    <xf numFmtId="0" fontId="9" fillId="0" borderId="6" xfId="0" applyFont="1" applyBorder="1" applyAlignment="1">
      <alignment horizontal="center"/>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6" xfId="0" applyFont="1" applyFill="1" applyBorder="1" applyAlignment="1">
      <alignment horizontal="center" vertical="center"/>
    </xf>
    <xf numFmtId="0" fontId="5" fillId="0" borderId="75" xfId="0" applyFont="1" applyFill="1" applyBorder="1" applyAlignment="1">
      <alignment horizontal="center" wrapText="1"/>
    </xf>
    <xf numFmtId="0" fontId="5" fillId="0" borderId="37" xfId="0" applyFont="1" applyFill="1" applyBorder="1" applyAlignment="1">
      <alignment horizontal="center" wrapText="1"/>
    </xf>
    <xf numFmtId="0" fontId="5" fillId="0" borderId="74" xfId="0" applyFont="1" applyFill="1" applyBorder="1" applyAlignment="1">
      <alignment horizontal="center" wrapText="1"/>
    </xf>
    <xf numFmtId="0" fontId="5" fillId="0" borderId="36" xfId="0" applyFont="1" applyFill="1" applyBorder="1" applyAlignment="1">
      <alignment horizontal="center" wrapText="1"/>
    </xf>
    <xf numFmtId="44" fontId="5" fillId="0" borderId="74" xfId="3" applyFont="1" applyFill="1" applyBorder="1" applyAlignment="1">
      <alignment horizontal="center" wrapText="1"/>
    </xf>
    <xf numFmtId="44" fontId="5" fillId="0" borderId="36" xfId="3" applyFont="1" applyFill="1" applyBorder="1" applyAlignment="1">
      <alignment horizontal="center" wrapText="1"/>
    </xf>
    <xf numFmtId="0" fontId="4" fillId="0" borderId="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6" fillId="0" borderId="14" xfId="0" applyFont="1" applyFill="1" applyBorder="1" applyAlignment="1">
      <alignment horizontal="center" vertical="center"/>
    </xf>
    <xf numFmtId="0" fontId="5" fillId="0" borderId="73" xfId="0" applyFont="1" applyFill="1" applyBorder="1" applyAlignment="1">
      <alignment horizontal="center" wrapText="1"/>
    </xf>
    <xf numFmtId="0" fontId="5" fillId="0" borderId="35" xfId="0" applyFont="1" applyFill="1" applyBorder="1" applyAlignment="1">
      <alignment horizontal="center" wrapText="1"/>
    </xf>
    <xf numFmtId="0" fontId="4" fillId="0" borderId="66"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59" xfId="0" applyFont="1" applyFill="1" applyBorder="1" applyAlignment="1">
      <alignment horizontal="left" vertical="center" wrapText="1"/>
    </xf>
  </cellXfs>
  <cellStyles count="31">
    <cellStyle name="Comma" xfId="1" builtinId="3"/>
    <cellStyle name="Comma 2" xfId="2" xr:uid="{00000000-0005-0000-0000-000001000000}"/>
    <cellStyle name="Comma 2 2" xfId="9" xr:uid="{00000000-0005-0000-0000-000002000000}"/>
    <cellStyle name="Comma 2 3" xfId="14" xr:uid="{00000000-0005-0000-0000-000003000000}"/>
    <cellStyle name="Comma 3" xfId="16" xr:uid="{00000000-0005-0000-0000-000004000000}"/>
    <cellStyle name="Currency" xfId="3" builtinId="4"/>
    <cellStyle name="Currency 2" xfId="4" xr:uid="{00000000-0005-0000-0000-000004000000}"/>
    <cellStyle name="Currency 2 2" xfId="18" xr:uid="{00000000-0005-0000-0000-000007000000}"/>
    <cellStyle name="Currency 2 3" xfId="17" xr:uid="{00000000-0005-0000-0000-000006000000}"/>
    <cellStyle name="Currency 3" xfId="19" xr:uid="{00000000-0005-0000-0000-000008000000}"/>
    <cellStyle name="Normal" xfId="0" builtinId="0"/>
    <cellStyle name="Normal 2" xfId="5" xr:uid="{00000000-0005-0000-0000-000006000000}"/>
    <cellStyle name="Normal 2 2" xfId="11" xr:uid="{00000000-0005-0000-0000-000007000000}"/>
    <cellStyle name="Normal 3" xfId="8" xr:uid="{00000000-0005-0000-0000-000008000000}"/>
    <cellStyle name="Normal 3 2" xfId="23" xr:uid="{00000000-0005-0000-0000-00000D000000}"/>
    <cellStyle name="Normal 3 2 2" xfId="29" xr:uid="{00000000-0005-0000-0000-00000E000000}"/>
    <cellStyle name="Normal 3 3" xfId="21" xr:uid="{00000000-0005-0000-0000-00000F000000}"/>
    <cellStyle name="Normal 3 3 2" xfId="27" xr:uid="{00000000-0005-0000-0000-000010000000}"/>
    <cellStyle name="Normal 3 4" xfId="25" xr:uid="{00000000-0005-0000-0000-000011000000}"/>
    <cellStyle name="Normal 3 5" xfId="12" xr:uid="{00000000-0005-0000-0000-00000C000000}"/>
    <cellStyle name="Normal 4" xfId="13" xr:uid="{00000000-0005-0000-0000-000012000000}"/>
    <cellStyle name="Normal 4 2" xfId="24" xr:uid="{00000000-0005-0000-0000-000013000000}"/>
    <cellStyle name="Normal 4 2 2" xfId="30" xr:uid="{00000000-0005-0000-0000-000014000000}"/>
    <cellStyle name="Normal 4 3" xfId="22" xr:uid="{00000000-0005-0000-0000-000015000000}"/>
    <cellStyle name="Normal 4 3 2" xfId="28" xr:uid="{00000000-0005-0000-0000-000016000000}"/>
    <cellStyle name="Normal 4 4" xfId="26" xr:uid="{00000000-0005-0000-0000-000017000000}"/>
    <cellStyle name="Percent" xfId="6" builtinId="5"/>
    <cellStyle name="Percent 2" xfId="7" xr:uid="{00000000-0005-0000-0000-00000A000000}"/>
    <cellStyle name="Percent 2 2" xfId="10" xr:uid="{00000000-0005-0000-0000-00000B000000}"/>
    <cellStyle name="Percent 2 3" xfId="15" xr:uid="{00000000-0005-0000-0000-00001B000000}"/>
    <cellStyle name="Percent 3" xfId="20"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9</xdr:col>
      <xdr:colOff>256339</xdr:colOff>
      <xdr:row>35</xdr:row>
      <xdr:rowOff>104776</xdr:rowOff>
    </xdr:to>
    <xdr:pic>
      <xdr:nvPicPr>
        <xdr:cNvPr id="2" name="Picture 1" descr="ASMSUN Resolution to approve proposed fee increases.">
          <a:extLst>
            <a:ext uri="{FF2B5EF4-FFF2-40B4-BE49-F238E27FC236}">
              <a16:creationId xmlns:a16="http://schemas.microsoft.com/office/drawing/2014/main" id="{337C83AF-6482-4522-BB30-EB11AAB1EA8E}"/>
            </a:ext>
          </a:extLst>
        </xdr:cNvPr>
        <xdr:cNvPicPr>
          <a:picLocks noChangeAspect="1"/>
        </xdr:cNvPicPr>
      </xdr:nvPicPr>
      <xdr:blipFill>
        <a:blip xmlns:r="http://schemas.openxmlformats.org/officeDocument/2006/relationships" r:embed="rId1"/>
        <a:stretch>
          <a:fillRect/>
        </a:stretch>
      </xdr:blipFill>
      <xdr:spPr>
        <a:xfrm>
          <a:off x="1" y="1"/>
          <a:ext cx="5742738" cy="5772150"/>
        </a:xfrm>
        <a:prstGeom prst="rect">
          <a:avLst/>
        </a:prstGeom>
      </xdr:spPr>
    </xdr:pic>
    <xdr:clientData/>
  </xdr:twoCellAnchor>
  <xdr:twoCellAnchor editAs="oneCell">
    <xdr:from>
      <xdr:col>9</xdr:col>
      <xdr:colOff>552450</xdr:colOff>
      <xdr:row>0</xdr:row>
      <xdr:rowOff>0</xdr:rowOff>
    </xdr:from>
    <xdr:to>
      <xdr:col>19</xdr:col>
      <xdr:colOff>180259</xdr:colOff>
      <xdr:row>48</xdr:row>
      <xdr:rowOff>37124</xdr:rowOff>
    </xdr:to>
    <xdr:pic>
      <xdr:nvPicPr>
        <xdr:cNvPr id="3" name="Picture 2" descr="ASMSUN Resolution to approve proposed fee increases.">
          <a:extLst>
            <a:ext uri="{FF2B5EF4-FFF2-40B4-BE49-F238E27FC236}">
              <a16:creationId xmlns:a16="http://schemas.microsoft.com/office/drawing/2014/main" id="{4AB1F143-5C20-44E2-A124-84B3458838DB}"/>
            </a:ext>
          </a:extLst>
        </xdr:cNvPr>
        <xdr:cNvPicPr>
          <a:picLocks noChangeAspect="1"/>
        </xdr:cNvPicPr>
      </xdr:nvPicPr>
      <xdr:blipFill>
        <a:blip xmlns:r="http://schemas.openxmlformats.org/officeDocument/2006/relationships" r:embed="rId2"/>
        <a:stretch>
          <a:fillRect/>
        </a:stretch>
      </xdr:blipFill>
      <xdr:spPr>
        <a:xfrm>
          <a:off x="6038850" y="0"/>
          <a:ext cx="5723809" cy="7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zoomScaleNormal="100" workbookViewId="0">
      <selection activeCell="R17" sqref="R17"/>
    </sheetView>
  </sheetViews>
  <sheetFormatPr defaultRowHeight="12.75" x14ac:dyDescent="0.2"/>
  <cols>
    <col min="1" max="1" width="25.5703125" style="156" customWidth="1"/>
    <col min="2" max="2" width="10.28515625" style="157" customWidth="1"/>
    <col min="3" max="3" width="2.7109375" style="157" customWidth="1"/>
    <col min="4" max="4" width="11.85546875" style="156" customWidth="1"/>
    <col min="5" max="5" width="10.7109375" style="156" bestFit="1" customWidth="1"/>
    <col min="6" max="6" width="2.7109375" style="156" customWidth="1"/>
    <col min="7" max="7" width="11.28515625" style="156" customWidth="1"/>
    <col min="8" max="8" width="10.7109375" style="156" customWidth="1"/>
    <col min="9" max="9" width="9.140625" style="156"/>
    <col min="10" max="10" width="9.85546875" style="156" bestFit="1" customWidth="1"/>
    <col min="11" max="12" width="9.140625" style="156"/>
    <col min="13" max="13" width="9.5703125" style="156" bestFit="1" customWidth="1"/>
    <col min="14" max="16384" width="9.140625" style="156"/>
  </cols>
  <sheetData>
    <row r="1" spans="1:15" ht="15" x14ac:dyDescent="0.2">
      <c r="A1" s="507" t="s">
        <v>83</v>
      </c>
      <c r="B1" s="508"/>
      <c r="C1" s="508"/>
      <c r="D1" s="508"/>
      <c r="E1" s="508"/>
      <c r="F1" s="508"/>
      <c r="G1" s="508"/>
      <c r="H1" s="509"/>
      <c r="I1" s="155"/>
      <c r="J1" s="155"/>
      <c r="K1" s="155"/>
      <c r="L1" s="155"/>
      <c r="M1" s="155"/>
      <c r="N1" s="155"/>
      <c r="O1" s="155"/>
    </row>
    <row r="2" spans="1:15" ht="14.25" x14ac:dyDescent="0.2">
      <c r="A2" s="513" t="s">
        <v>84</v>
      </c>
      <c r="B2" s="514"/>
      <c r="C2" s="514"/>
      <c r="D2" s="514"/>
      <c r="E2" s="514"/>
      <c r="F2" s="514"/>
      <c r="G2" s="514"/>
      <c r="H2" s="515"/>
      <c r="I2" s="155"/>
      <c r="J2" s="155"/>
      <c r="K2" s="155"/>
      <c r="L2" s="155"/>
      <c r="M2" s="155"/>
      <c r="N2" s="155"/>
      <c r="O2" s="155"/>
    </row>
    <row r="3" spans="1:15" ht="14.25" x14ac:dyDescent="0.2">
      <c r="A3" s="510" t="s">
        <v>476</v>
      </c>
      <c r="B3" s="511"/>
      <c r="C3" s="511"/>
      <c r="D3" s="511"/>
      <c r="E3" s="511"/>
      <c r="F3" s="511"/>
      <c r="G3" s="511"/>
      <c r="H3" s="512"/>
      <c r="I3" s="155"/>
      <c r="J3" s="155"/>
      <c r="K3" s="155"/>
      <c r="L3" s="155"/>
      <c r="M3" s="155"/>
      <c r="N3" s="155"/>
      <c r="O3" s="155"/>
    </row>
    <row r="4" spans="1:15" ht="13.5" thickBot="1" x14ac:dyDescent="0.25">
      <c r="A4" s="516" t="s">
        <v>532</v>
      </c>
      <c r="B4" s="517"/>
      <c r="C4" s="517"/>
      <c r="D4" s="517"/>
      <c r="E4" s="517"/>
      <c r="F4" s="517"/>
      <c r="G4" s="517"/>
      <c r="H4" s="518"/>
      <c r="I4" s="155"/>
      <c r="J4" s="155"/>
      <c r="K4" s="155"/>
      <c r="L4" s="155"/>
      <c r="M4" s="155"/>
      <c r="N4" s="155"/>
      <c r="O4" s="155"/>
    </row>
    <row r="5" spans="1:15" x14ac:dyDescent="0.2">
      <c r="A5" s="185"/>
      <c r="B5" s="186"/>
      <c r="C5" s="186"/>
      <c r="D5" s="187"/>
      <c r="E5" s="187"/>
      <c r="F5" s="187"/>
      <c r="G5" s="187"/>
      <c r="H5" s="188"/>
      <c r="I5" s="155"/>
      <c r="J5" s="155"/>
      <c r="K5" s="155"/>
      <c r="L5" s="155"/>
      <c r="M5" s="155"/>
      <c r="N5" s="155"/>
      <c r="O5" s="155"/>
    </row>
    <row r="6" spans="1:15" s="158" customFormat="1" ht="15" x14ac:dyDescent="0.2">
      <c r="A6" s="189" t="s">
        <v>433</v>
      </c>
      <c r="B6" s="190"/>
      <c r="C6" s="190"/>
      <c r="D6" s="190"/>
      <c r="E6" s="190"/>
      <c r="F6" s="190"/>
      <c r="G6" s="190"/>
      <c r="H6" s="191"/>
    </row>
    <row r="7" spans="1:15" s="158" customFormat="1" x14ac:dyDescent="0.2">
      <c r="A7" s="192"/>
      <c r="B7" s="193"/>
      <c r="C7" s="193"/>
      <c r="D7" s="172"/>
      <c r="E7" s="172"/>
      <c r="F7" s="172"/>
      <c r="G7" s="172"/>
      <c r="H7" s="194"/>
    </row>
    <row r="8" spans="1:15" s="158" customFormat="1" ht="25.5" x14ac:dyDescent="0.2">
      <c r="A8" s="195" t="s">
        <v>80</v>
      </c>
      <c r="B8" s="159" t="s">
        <v>477</v>
      </c>
      <c r="C8" s="160"/>
      <c r="D8" s="161" t="s">
        <v>478</v>
      </c>
      <c r="E8" s="161" t="s">
        <v>74</v>
      </c>
      <c r="F8" s="162"/>
      <c r="G8" s="161" t="s">
        <v>479</v>
      </c>
      <c r="H8" s="196" t="s">
        <v>74</v>
      </c>
    </row>
    <row r="9" spans="1:15" s="158" customFormat="1" x14ac:dyDescent="0.2">
      <c r="A9" s="197" t="s">
        <v>449</v>
      </c>
      <c r="B9" s="164">
        <f>'TAB 2A-Mandatory'!C24</f>
        <v>2248.34</v>
      </c>
      <c r="C9" s="165"/>
      <c r="D9" s="164">
        <f>'TAB 2A-Mandatory'!C32</f>
        <v>2248.34</v>
      </c>
      <c r="E9" s="166">
        <f>+D9/B9-1</f>
        <v>0</v>
      </c>
      <c r="F9" s="165"/>
      <c r="G9" s="164">
        <v>2315.79</v>
      </c>
      <c r="H9" s="198">
        <f>+G9/D9-1</f>
        <v>2.9999911045482275E-2</v>
      </c>
      <c r="I9" s="167"/>
      <c r="K9" s="168"/>
      <c r="L9" s="169"/>
      <c r="M9" s="169"/>
    </row>
    <row r="10" spans="1:15" s="158" customFormat="1" x14ac:dyDescent="0.2">
      <c r="A10" s="197" t="s">
        <v>447</v>
      </c>
      <c r="B10" s="164">
        <v>2871.16</v>
      </c>
      <c r="C10" s="165"/>
      <c r="D10" s="164">
        <v>2871.16</v>
      </c>
      <c r="E10" s="166">
        <f>+D10/B10-1</f>
        <v>0</v>
      </c>
      <c r="F10" s="165"/>
      <c r="G10" s="164">
        <v>2957.29</v>
      </c>
      <c r="H10" s="198">
        <f>+G10/D10-1</f>
        <v>2.9998328201841895E-2</v>
      </c>
      <c r="I10" s="167"/>
      <c r="J10" s="169"/>
      <c r="K10" s="170"/>
      <c r="L10" s="169"/>
      <c r="M10" s="169"/>
    </row>
    <row r="11" spans="1:15" s="158" customFormat="1" x14ac:dyDescent="0.2">
      <c r="A11" s="197" t="s">
        <v>448</v>
      </c>
      <c r="B11" s="164">
        <v>3372.51</v>
      </c>
      <c r="C11" s="165"/>
      <c r="D11" s="164">
        <f>D9*1.5</f>
        <v>3372.51</v>
      </c>
      <c r="E11" s="166">
        <f>+D11/B11-1</f>
        <v>0</v>
      </c>
      <c r="F11" s="165"/>
      <c r="G11" s="164">
        <v>3473.69</v>
      </c>
      <c r="H11" s="198">
        <f>+G11/D11-1</f>
        <v>3.000139362077503E-2</v>
      </c>
      <c r="I11" s="167"/>
      <c r="J11" s="171"/>
      <c r="K11" s="168"/>
      <c r="M11" s="169"/>
    </row>
    <row r="12" spans="1:15" s="158" customFormat="1" x14ac:dyDescent="0.2">
      <c r="A12" s="197" t="s">
        <v>450</v>
      </c>
      <c r="B12" s="164">
        <f>'TAB 2A-Mandatory'!C24+'TAB 2A-Mandatory'!U24</f>
        <v>8548.34</v>
      </c>
      <c r="C12" s="165"/>
      <c r="D12" s="164">
        <f>'TAB 2A-Mandatory'!C32+'TAB 2A-Mandatory'!U32</f>
        <v>8548.34</v>
      </c>
      <c r="E12" s="166">
        <f>+D12/B12-1</f>
        <v>0</v>
      </c>
      <c r="F12" s="165"/>
      <c r="G12" s="164">
        <v>8804.7900000000009</v>
      </c>
      <c r="H12" s="198">
        <f>+G12/D12-1</f>
        <v>2.9999976603644729E-2</v>
      </c>
      <c r="I12" s="167"/>
      <c r="K12" s="168"/>
      <c r="L12" s="169"/>
      <c r="M12" s="169"/>
    </row>
    <row r="13" spans="1:15" s="158" customFormat="1" x14ac:dyDescent="0.2">
      <c r="A13" s="197" t="s">
        <v>79</v>
      </c>
      <c r="B13" s="164">
        <v>9342.65</v>
      </c>
      <c r="C13" s="165"/>
      <c r="D13" s="164">
        <v>9342.65</v>
      </c>
      <c r="E13" s="166">
        <f>+D13/B13-1</f>
        <v>0</v>
      </c>
      <c r="F13" s="165"/>
      <c r="G13" s="164">
        <v>9622.93</v>
      </c>
      <c r="H13" s="198">
        <f>+G13/D13-1</f>
        <v>3.0000053518006276E-2</v>
      </c>
      <c r="I13" s="167"/>
      <c r="K13" s="170"/>
      <c r="L13" s="169"/>
      <c r="M13" s="169"/>
    </row>
    <row r="14" spans="1:15" s="158" customFormat="1" x14ac:dyDescent="0.2">
      <c r="A14" s="192"/>
      <c r="B14" s="173"/>
      <c r="C14" s="173"/>
      <c r="D14" s="174" t="s">
        <v>315</v>
      </c>
      <c r="E14" s="175"/>
      <c r="F14" s="173"/>
      <c r="G14" s="174"/>
      <c r="H14" s="199"/>
      <c r="I14" s="167"/>
    </row>
    <row r="15" spans="1:15" x14ac:dyDescent="0.2">
      <c r="A15" s="200"/>
      <c r="B15" s="176"/>
      <c r="C15" s="176"/>
      <c r="D15" s="201"/>
      <c r="E15" s="202"/>
      <c r="F15" s="182"/>
      <c r="G15" s="201"/>
      <c r="H15" s="203"/>
      <c r="L15" s="177"/>
    </row>
    <row r="16" spans="1:15" ht="15" x14ac:dyDescent="0.2">
      <c r="A16" s="189" t="s">
        <v>81</v>
      </c>
      <c r="B16" s="190"/>
      <c r="C16" s="190"/>
      <c r="D16" s="204"/>
      <c r="E16" s="205"/>
      <c r="F16" s="190"/>
      <c r="G16" s="204"/>
      <c r="H16" s="206"/>
      <c r="L16" s="177"/>
    </row>
    <row r="17" spans="1:11" x14ac:dyDescent="0.2">
      <c r="A17" s="192"/>
      <c r="B17" s="193"/>
      <c r="C17" s="193"/>
      <c r="D17" s="207"/>
      <c r="E17" s="175"/>
      <c r="F17" s="172"/>
      <c r="G17" s="207"/>
      <c r="H17" s="199"/>
    </row>
    <row r="18" spans="1:11" ht="25.5" x14ac:dyDescent="0.2">
      <c r="A18" s="195" t="s">
        <v>80</v>
      </c>
      <c r="B18" s="159" t="s">
        <v>480</v>
      </c>
      <c r="C18" s="160"/>
      <c r="D18" s="161" t="s">
        <v>478</v>
      </c>
      <c r="E18" s="179" t="s">
        <v>74</v>
      </c>
      <c r="F18" s="162"/>
      <c r="G18" s="161" t="s">
        <v>479</v>
      </c>
      <c r="H18" s="208" t="s">
        <v>74</v>
      </c>
    </row>
    <row r="19" spans="1:11" x14ac:dyDescent="0.2">
      <c r="A19" s="197" t="s">
        <v>75</v>
      </c>
      <c r="B19" s="180">
        <f>SUM('TAB 2A-Mandatory'!B24,'TAB 2A-Mandatory'!D24:R24)</f>
        <v>729.5</v>
      </c>
      <c r="C19" s="165"/>
      <c r="D19" s="180">
        <f>SUM('TAB 2A-Mandatory'!B32,'TAB 2A-Mandatory'!D32:R32)</f>
        <v>751.5</v>
      </c>
      <c r="E19" s="166">
        <f>+D19/B19-1</f>
        <v>3.0157642220699055E-2</v>
      </c>
      <c r="F19" s="165"/>
      <c r="G19" s="180">
        <f>SUM('TAB 2A-Mandatory'!B45,'TAB 2A-Mandatory'!D45:R45)</f>
        <v>774.25</v>
      </c>
      <c r="H19" s="198">
        <f>+G19/D19-1</f>
        <v>3.0272787757817721E-2</v>
      </c>
      <c r="J19" s="177"/>
      <c r="K19" s="177"/>
    </row>
    <row r="20" spans="1:11" x14ac:dyDescent="0.2">
      <c r="A20" s="197" t="s">
        <v>76</v>
      </c>
      <c r="B20" s="164">
        <f>B19</f>
        <v>729.5</v>
      </c>
      <c r="C20" s="165"/>
      <c r="D20" s="164">
        <f>D19</f>
        <v>751.5</v>
      </c>
      <c r="E20" s="166">
        <f>+D20/B20-1</f>
        <v>3.0157642220699055E-2</v>
      </c>
      <c r="F20" s="165"/>
      <c r="G20" s="164">
        <f>G19</f>
        <v>774.25</v>
      </c>
      <c r="H20" s="198">
        <f>+G20/D20-1</f>
        <v>3.0272787757817721E-2</v>
      </c>
      <c r="J20" s="177"/>
      <c r="K20" s="177"/>
    </row>
    <row r="21" spans="1:11" x14ac:dyDescent="0.2">
      <c r="A21" s="197" t="s">
        <v>77</v>
      </c>
      <c r="B21" s="164">
        <f>SUM('TAB 2A-Mandatory'!B24,'TAB 2A-Mandatory'!D24:R24,'TAB 2A-Mandatory'!T24)</f>
        <v>784.5</v>
      </c>
      <c r="C21" s="165"/>
      <c r="D21" s="164">
        <f>SUM('TAB 2A-Mandatory'!B32,'TAB 2A-Mandatory'!D32:R32,'TAB 2A-Mandatory'!T32)</f>
        <v>806.5</v>
      </c>
      <c r="E21" s="166">
        <f>+D21/B21-1</f>
        <v>2.8043339706819603E-2</v>
      </c>
      <c r="F21" s="165"/>
      <c r="G21" s="164">
        <f>SUM('TAB 2A-Mandatory'!B45,'TAB 2A-Mandatory'!D45:R45,'TAB 2A-Mandatory'!T45)</f>
        <v>829.25</v>
      </c>
      <c r="H21" s="198">
        <f>+G21/D21-1</f>
        <v>2.8208307501550012E-2</v>
      </c>
      <c r="J21" s="177"/>
      <c r="K21" s="177"/>
    </row>
    <row r="22" spans="1:11" x14ac:dyDescent="0.2">
      <c r="A22" s="197" t="s">
        <v>78</v>
      </c>
      <c r="B22" s="164">
        <f>B21</f>
        <v>784.5</v>
      </c>
      <c r="C22" s="165"/>
      <c r="D22" s="164">
        <f>D21</f>
        <v>806.5</v>
      </c>
      <c r="E22" s="166">
        <f>+D22/B22-1</f>
        <v>2.8043339706819603E-2</v>
      </c>
      <c r="F22" s="165"/>
      <c r="G22" s="164">
        <f>G21</f>
        <v>829.25</v>
      </c>
      <c r="H22" s="198">
        <f>+G22/D22-1</f>
        <v>2.8208307501550012E-2</v>
      </c>
      <c r="J22" s="177"/>
      <c r="K22" s="177"/>
    </row>
    <row r="23" spans="1:11" x14ac:dyDescent="0.2">
      <c r="A23" s="197" t="s">
        <v>79</v>
      </c>
      <c r="B23" s="164">
        <f>B21</f>
        <v>784.5</v>
      </c>
      <c r="C23" s="165"/>
      <c r="D23" s="164">
        <f>D21</f>
        <v>806.5</v>
      </c>
      <c r="E23" s="166">
        <f>+D23/B23-1</f>
        <v>2.8043339706819603E-2</v>
      </c>
      <c r="F23" s="165"/>
      <c r="G23" s="164">
        <f>G21</f>
        <v>829.25</v>
      </c>
      <c r="H23" s="198">
        <f>+G23/D23-1</f>
        <v>2.8208307501550012E-2</v>
      </c>
      <c r="J23" s="177"/>
      <c r="K23" s="177"/>
    </row>
    <row r="24" spans="1:11" x14ac:dyDescent="0.2">
      <c r="A24" s="192"/>
      <c r="B24" s="173"/>
      <c r="C24" s="173"/>
      <c r="D24" s="174"/>
      <c r="E24" s="175"/>
      <c r="F24" s="173"/>
      <c r="G24" s="174"/>
      <c r="H24" s="199"/>
    </row>
    <row r="25" spans="1:11" x14ac:dyDescent="0.2">
      <c r="A25" s="209"/>
      <c r="B25" s="176"/>
      <c r="C25" s="176"/>
      <c r="D25" s="201"/>
      <c r="E25" s="202"/>
      <c r="F25" s="182"/>
      <c r="G25" s="201"/>
      <c r="H25" s="203"/>
    </row>
    <row r="26" spans="1:11" ht="15" x14ac:dyDescent="0.2">
      <c r="A26" s="189" t="s">
        <v>308</v>
      </c>
      <c r="B26" s="190"/>
      <c r="C26" s="190"/>
      <c r="D26" s="204"/>
      <c r="E26" s="205"/>
      <c r="F26" s="190"/>
      <c r="G26" s="204"/>
      <c r="H26" s="206"/>
    </row>
    <row r="27" spans="1:11" x14ac:dyDescent="0.2">
      <c r="A27" s="192"/>
      <c r="B27" s="193"/>
      <c r="C27" s="193"/>
      <c r="D27" s="207"/>
      <c r="E27" s="175"/>
      <c r="F27" s="172"/>
      <c r="G27" s="207"/>
      <c r="H27" s="199"/>
    </row>
    <row r="28" spans="1:11" ht="25.5" x14ac:dyDescent="0.2">
      <c r="A28" s="195" t="s">
        <v>80</v>
      </c>
      <c r="B28" s="159" t="s">
        <v>480</v>
      </c>
      <c r="C28" s="160"/>
      <c r="D28" s="161" t="s">
        <v>478</v>
      </c>
      <c r="E28" s="179" t="s">
        <v>74</v>
      </c>
      <c r="F28" s="162"/>
      <c r="G28" s="161" t="s">
        <v>479</v>
      </c>
      <c r="H28" s="208" t="s">
        <v>74</v>
      </c>
    </row>
    <row r="29" spans="1:11" x14ac:dyDescent="0.2">
      <c r="A29" s="197" t="s">
        <v>449</v>
      </c>
      <c r="B29" s="164">
        <f>+B9+B19</f>
        <v>2977.84</v>
      </c>
      <c r="C29" s="165"/>
      <c r="D29" s="164">
        <f>+D9+D19</f>
        <v>2999.84</v>
      </c>
      <c r="E29" s="166">
        <f>+D29/B29-1</f>
        <v>7.3879053273513406E-3</v>
      </c>
      <c r="F29" s="165"/>
      <c r="G29" s="164">
        <f>+G9+G19</f>
        <v>3090.04</v>
      </c>
      <c r="H29" s="198">
        <f>+G29/D29-1</f>
        <v>3.0068270307749723E-2</v>
      </c>
    </row>
    <row r="30" spans="1:11" x14ac:dyDescent="0.2">
      <c r="A30" s="197" t="s">
        <v>447</v>
      </c>
      <c r="B30" s="164">
        <f>+B10+B20</f>
        <v>3600.66</v>
      </c>
      <c r="C30" s="165"/>
      <c r="D30" s="164">
        <f>+D10+D20</f>
        <v>3622.66</v>
      </c>
      <c r="E30" s="166">
        <f>+D30/B30-1</f>
        <v>6.1099909461044266E-3</v>
      </c>
      <c r="F30" s="165"/>
      <c r="G30" s="164">
        <f>+G10+G20</f>
        <v>3731.54</v>
      </c>
      <c r="H30" s="198">
        <f>+G30/D30-1</f>
        <v>3.0055263259593845E-2</v>
      </c>
    </row>
    <row r="31" spans="1:11" x14ac:dyDescent="0.2">
      <c r="A31" s="197" t="s">
        <v>448</v>
      </c>
      <c r="B31" s="164">
        <f>+B11+B21</f>
        <v>4157.01</v>
      </c>
      <c r="C31" s="165"/>
      <c r="D31" s="164">
        <f>+D11+D21</f>
        <v>4179.01</v>
      </c>
      <c r="E31" s="166">
        <f>+D31/B31-1</f>
        <v>5.2922653541849218E-3</v>
      </c>
      <c r="F31" s="165"/>
      <c r="G31" s="164">
        <f>+G11+G21</f>
        <v>4302.9400000000005</v>
      </c>
      <c r="H31" s="198">
        <f>+G31/D31-1</f>
        <v>2.9655348994139796E-2</v>
      </c>
    </row>
    <row r="32" spans="1:11" x14ac:dyDescent="0.2">
      <c r="A32" s="197" t="s">
        <v>450</v>
      </c>
      <c r="B32" s="164">
        <f>+B12+B22</f>
        <v>9332.84</v>
      </c>
      <c r="C32" s="165"/>
      <c r="D32" s="164">
        <f>+D12+D22</f>
        <v>9354.84</v>
      </c>
      <c r="E32" s="166">
        <f>+D32/B32-1</f>
        <v>2.3572674555654149E-3</v>
      </c>
      <c r="F32" s="165"/>
      <c r="G32" s="164">
        <f>+G12+G22</f>
        <v>9634.0400000000009</v>
      </c>
      <c r="H32" s="198">
        <f>+G32/D32-1</f>
        <v>2.9845513124756806E-2</v>
      </c>
    </row>
    <row r="33" spans="1:8" x14ac:dyDescent="0.2">
      <c r="A33" s="197" t="s">
        <v>79</v>
      </c>
      <c r="B33" s="164">
        <f>+B13+B23</f>
        <v>10127.15</v>
      </c>
      <c r="C33" s="165"/>
      <c r="D33" s="164">
        <f>+D13+D23</f>
        <v>10149.15</v>
      </c>
      <c r="E33" s="166">
        <f>+D33/B33-1</f>
        <v>2.1723782110465439E-3</v>
      </c>
      <c r="F33" s="165"/>
      <c r="G33" s="164">
        <f>+G13+G23</f>
        <v>10452.18</v>
      </c>
      <c r="H33" s="198">
        <f>+G33/D33-1</f>
        <v>2.9857672810038371E-2</v>
      </c>
    </row>
    <row r="34" spans="1:8" ht="13.5" thickBot="1" x14ac:dyDescent="0.25">
      <c r="A34" s="210"/>
      <c r="B34" s="211"/>
      <c r="C34" s="211"/>
      <c r="D34" s="212"/>
      <c r="E34" s="213"/>
      <c r="F34" s="214"/>
      <c r="G34" s="212"/>
      <c r="H34" s="215"/>
    </row>
    <row r="35" spans="1:8" x14ac:dyDescent="0.2">
      <c r="A35" s="163"/>
      <c r="B35" s="176"/>
      <c r="C35" s="176"/>
      <c r="D35" s="177"/>
      <c r="G35" s="177"/>
      <c r="H35" s="178"/>
    </row>
    <row r="36" spans="1:8" ht="12" customHeight="1" x14ac:dyDescent="0.2">
      <c r="A36" s="163"/>
      <c r="B36" s="176"/>
      <c r="C36" s="176"/>
      <c r="G36" s="177"/>
      <c r="H36" s="178"/>
    </row>
    <row r="37" spans="1:8" x14ac:dyDescent="0.2">
      <c r="A37" s="163"/>
      <c r="B37" s="176"/>
      <c r="C37" s="176"/>
      <c r="G37" s="177"/>
      <c r="H37" s="178"/>
    </row>
    <row r="38" spans="1:8" x14ac:dyDescent="0.2">
      <c r="A38" s="182"/>
      <c r="B38" s="176"/>
      <c r="C38" s="176"/>
      <c r="G38" s="177"/>
    </row>
    <row r="39" spans="1:8" ht="15.75" x14ac:dyDescent="0.25">
      <c r="A39" s="183"/>
      <c r="B39" s="184"/>
      <c r="C39" s="184"/>
    </row>
    <row r="40" spans="1:8" x14ac:dyDescent="0.2">
      <c r="A40" s="181"/>
      <c r="B40" s="176"/>
      <c r="C40" s="176"/>
    </row>
    <row r="41" spans="1:8" x14ac:dyDescent="0.2">
      <c r="A41" s="181"/>
      <c r="B41" s="176"/>
      <c r="C41" s="176"/>
    </row>
    <row r="42" spans="1:8" x14ac:dyDescent="0.2">
      <c r="A42" s="181"/>
      <c r="B42" s="176"/>
      <c r="C42" s="176"/>
    </row>
  </sheetData>
  <mergeCells count="4">
    <mergeCell ref="A1:H1"/>
    <mergeCell ref="A3:H3"/>
    <mergeCell ref="A2:H2"/>
    <mergeCell ref="A4:H4"/>
  </mergeCells>
  <phoneticPr fontId="0" type="noConversion"/>
  <pageMargins left="0.75" right="0.75" top="1" bottom="1" header="0.5" footer="0.5"/>
  <pageSetup orientation="portrait" cellComments="asDisplayed" r:id="rId1"/>
  <headerFooter alignWithMargins="0">
    <oddFooter>&amp;L&amp;"Courier New,Regular"&amp;8&amp;F (&amp;A)&amp;R&amp;"Courier New,Regular"&amp;8&amp;D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W12" sqref="W12"/>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X53"/>
  <sheetViews>
    <sheetView zoomScaleNormal="100" workbookViewId="0">
      <pane ySplit="9" topLeftCell="A10" activePane="bottomLeft" state="frozen"/>
      <selection activeCell="O38" sqref="O38"/>
      <selection pane="bottomLeft" activeCell="M41" sqref="M41"/>
    </sheetView>
  </sheetViews>
  <sheetFormatPr defaultColWidth="9.140625" defaultRowHeight="12.75" x14ac:dyDescent="0.2"/>
  <cols>
    <col min="1" max="2" width="9.7109375" style="54" customWidth="1"/>
    <col min="3" max="3" width="15.7109375" style="55" customWidth="1"/>
    <col min="4" max="4" width="9.7109375" style="54" customWidth="1"/>
    <col min="5" max="5" width="8.7109375" style="54" customWidth="1"/>
    <col min="6" max="6" width="9.85546875" style="54" customWidth="1"/>
    <col min="7" max="7" width="10" style="54" customWidth="1"/>
    <col min="8" max="8" width="9.140625" style="54" customWidth="1"/>
    <col min="9" max="10" width="9.7109375" style="54" customWidth="1"/>
    <col min="11" max="11" width="8.5703125" style="54" customWidth="1"/>
    <col min="12" max="12" width="9.7109375" style="54" customWidth="1"/>
    <col min="13" max="13" width="10.140625" style="54" customWidth="1"/>
    <col min="14" max="14" width="9.28515625" style="54" customWidth="1"/>
    <col min="15" max="15" width="7.85546875" style="54" customWidth="1"/>
    <col min="16" max="16" width="8.42578125" style="54" customWidth="1"/>
    <col min="17" max="17" width="10.85546875" style="54" bestFit="1" customWidth="1"/>
    <col min="18" max="18" width="8.42578125" style="54" customWidth="1"/>
    <col min="19" max="19" width="11.140625" style="55" customWidth="1"/>
    <col min="20" max="20" width="12.5703125" style="54" customWidth="1"/>
    <col min="21" max="21" width="11.5703125" style="54" customWidth="1"/>
    <col min="22" max="22" width="13.28515625" style="54" bestFit="1" customWidth="1"/>
    <col min="23" max="23" width="9.140625" style="54"/>
    <col min="24" max="24" width="10.28515625" style="54" bestFit="1" customWidth="1"/>
    <col min="25" max="16384" width="9.140625" style="54"/>
  </cols>
  <sheetData>
    <row r="1" spans="1:22" ht="15" x14ac:dyDescent="0.2">
      <c r="A1" s="519" t="s">
        <v>83</v>
      </c>
      <c r="B1" s="520"/>
      <c r="C1" s="520"/>
      <c r="D1" s="520"/>
      <c r="E1" s="520"/>
      <c r="F1" s="520"/>
      <c r="G1" s="520"/>
      <c r="H1" s="520"/>
      <c r="I1" s="520"/>
      <c r="J1" s="520"/>
      <c r="K1" s="520"/>
      <c r="L1" s="520"/>
      <c r="M1" s="520"/>
      <c r="N1" s="520"/>
      <c r="O1" s="520"/>
      <c r="P1" s="520"/>
      <c r="Q1" s="520"/>
      <c r="R1" s="520"/>
      <c r="S1" s="520"/>
      <c r="T1" s="520"/>
      <c r="U1" s="520"/>
      <c r="V1" s="521"/>
    </row>
    <row r="2" spans="1:22" ht="15" x14ac:dyDescent="0.2">
      <c r="A2" s="522" t="s">
        <v>476</v>
      </c>
      <c r="B2" s="523"/>
      <c r="C2" s="523"/>
      <c r="D2" s="523"/>
      <c r="E2" s="523"/>
      <c r="F2" s="523"/>
      <c r="G2" s="523"/>
      <c r="H2" s="523"/>
      <c r="I2" s="523"/>
      <c r="J2" s="523"/>
      <c r="K2" s="523"/>
      <c r="L2" s="523"/>
      <c r="M2" s="523"/>
      <c r="N2" s="523"/>
      <c r="O2" s="523"/>
      <c r="P2" s="523"/>
      <c r="Q2" s="523"/>
      <c r="R2" s="523"/>
      <c r="S2" s="523"/>
      <c r="T2" s="523"/>
      <c r="U2" s="523"/>
      <c r="V2" s="524"/>
    </row>
    <row r="3" spans="1:22" ht="15" x14ac:dyDescent="0.2">
      <c r="A3" s="525" t="s">
        <v>531</v>
      </c>
      <c r="B3" s="526"/>
      <c r="C3" s="526"/>
      <c r="D3" s="526"/>
      <c r="E3" s="526"/>
      <c r="F3" s="526"/>
      <c r="G3" s="526"/>
      <c r="H3" s="526"/>
      <c r="I3" s="526"/>
      <c r="J3" s="526"/>
      <c r="K3" s="526"/>
      <c r="L3" s="526"/>
      <c r="M3" s="526"/>
      <c r="N3" s="526"/>
      <c r="O3" s="526"/>
      <c r="P3" s="526"/>
      <c r="Q3" s="526"/>
      <c r="R3" s="526"/>
      <c r="S3" s="526"/>
      <c r="T3" s="526"/>
      <c r="U3" s="526"/>
      <c r="V3" s="527"/>
    </row>
    <row r="4" spans="1:22" ht="15" x14ac:dyDescent="0.2">
      <c r="A4" s="240"/>
      <c r="B4" s="41"/>
      <c r="C4" s="42"/>
      <c r="D4" s="43"/>
      <c r="E4" s="43"/>
      <c r="F4" s="43"/>
      <c r="G4" s="43"/>
      <c r="H4" s="43"/>
      <c r="I4" s="44"/>
      <c r="J4" s="45"/>
      <c r="K4" s="45"/>
      <c r="L4" s="45"/>
      <c r="M4" s="45"/>
      <c r="N4" s="45"/>
      <c r="O4" s="45"/>
      <c r="P4" s="45"/>
      <c r="Q4" s="45"/>
      <c r="R4" s="45"/>
      <c r="S4" s="46"/>
      <c r="T4" s="44"/>
      <c r="U4" s="47"/>
      <c r="V4" s="241"/>
    </row>
    <row r="5" spans="1:22" ht="15" x14ac:dyDescent="0.2">
      <c r="A5" s="242" t="s">
        <v>86</v>
      </c>
      <c r="B5" s="243"/>
      <c r="C5" s="244"/>
      <c r="D5" s="245"/>
      <c r="E5" s="245"/>
      <c r="F5" s="245"/>
      <c r="G5" s="245"/>
      <c r="H5" s="245"/>
      <c r="I5" s="243"/>
      <c r="J5" s="246"/>
      <c r="K5" s="246"/>
      <c r="L5" s="246"/>
      <c r="M5" s="246"/>
      <c r="N5" s="246"/>
      <c r="O5" s="246"/>
      <c r="P5" s="246"/>
      <c r="Q5" s="246"/>
      <c r="R5" s="246"/>
      <c r="S5" s="247"/>
      <c r="T5" s="248"/>
      <c r="U5" s="249"/>
      <c r="V5" s="250"/>
    </row>
    <row r="6" spans="1:22" ht="15.75" thickBot="1" x14ac:dyDescent="0.25">
      <c r="A6" s="251"/>
      <c r="B6" s="252"/>
      <c r="C6" s="253"/>
      <c r="D6" s="254"/>
      <c r="E6" s="254"/>
      <c r="F6" s="254"/>
      <c r="G6" s="254"/>
      <c r="H6" s="254"/>
      <c r="I6" s="243"/>
      <c r="J6" s="246"/>
      <c r="K6" s="246"/>
      <c r="L6" s="246"/>
      <c r="M6" s="246"/>
      <c r="N6" s="246"/>
      <c r="O6" s="246"/>
      <c r="P6" s="246"/>
      <c r="Q6" s="246"/>
      <c r="R6" s="246"/>
      <c r="S6" s="247"/>
      <c r="T6" s="243"/>
      <c r="U6" s="255"/>
      <c r="V6" s="256"/>
    </row>
    <row r="7" spans="1:22" x14ac:dyDescent="0.2">
      <c r="A7" s="257"/>
      <c r="B7" s="48"/>
      <c r="C7" s="49"/>
      <c r="D7" s="48"/>
      <c r="E7" s="48"/>
      <c r="F7" s="48"/>
      <c r="G7" s="48"/>
      <c r="H7" s="48"/>
      <c r="I7" s="48"/>
      <c r="J7" s="48"/>
      <c r="K7" s="48"/>
      <c r="L7" s="48"/>
      <c r="M7" s="48"/>
      <c r="N7" s="48"/>
      <c r="O7" s="48"/>
      <c r="P7" s="48"/>
      <c r="Q7" s="48"/>
      <c r="R7" s="48"/>
      <c r="S7" s="49"/>
      <c r="T7" s="48" t="s">
        <v>33</v>
      </c>
      <c r="U7" s="48" t="s">
        <v>33</v>
      </c>
      <c r="V7" s="258"/>
    </row>
    <row r="8" spans="1:22" x14ac:dyDescent="0.2">
      <c r="A8" s="259" t="s">
        <v>34</v>
      </c>
      <c r="B8" s="50" t="s">
        <v>35</v>
      </c>
      <c r="C8" s="51" t="s">
        <v>36</v>
      </c>
      <c r="D8" s="50" t="s">
        <v>37</v>
      </c>
      <c r="E8" s="50" t="s">
        <v>38</v>
      </c>
      <c r="F8" s="50" t="s">
        <v>39</v>
      </c>
      <c r="G8" s="50" t="s">
        <v>40</v>
      </c>
      <c r="H8" s="50" t="s">
        <v>300</v>
      </c>
      <c r="I8" s="50" t="s">
        <v>41</v>
      </c>
      <c r="J8" s="50" t="s">
        <v>299</v>
      </c>
      <c r="K8" s="50" t="s">
        <v>42</v>
      </c>
      <c r="L8" s="50" t="s">
        <v>225</v>
      </c>
      <c r="M8" s="50" t="s">
        <v>223</v>
      </c>
      <c r="N8" s="50" t="s">
        <v>224</v>
      </c>
      <c r="O8" s="50" t="s">
        <v>228</v>
      </c>
      <c r="P8" s="50" t="s">
        <v>226</v>
      </c>
      <c r="Q8" s="50" t="s">
        <v>311</v>
      </c>
      <c r="R8" s="50" t="s">
        <v>227</v>
      </c>
      <c r="S8" s="51" t="s">
        <v>43</v>
      </c>
      <c r="T8" s="50" t="s">
        <v>37</v>
      </c>
      <c r="U8" s="50" t="s">
        <v>53</v>
      </c>
      <c r="V8" s="260" t="s">
        <v>33</v>
      </c>
    </row>
    <row r="9" spans="1:22" x14ac:dyDescent="0.2">
      <c r="A9" s="261" t="s">
        <v>44</v>
      </c>
      <c r="B9" s="52" t="s">
        <v>45</v>
      </c>
      <c r="C9" s="53" t="s">
        <v>45</v>
      </c>
      <c r="D9" s="52" t="s">
        <v>45</v>
      </c>
      <c r="E9" s="52" t="s">
        <v>45</v>
      </c>
      <c r="F9" s="52" t="s">
        <v>45</v>
      </c>
      <c r="G9" s="52" t="s">
        <v>45</v>
      </c>
      <c r="H9" s="52" t="s">
        <v>45</v>
      </c>
      <c r="I9" s="52" t="s">
        <v>45</v>
      </c>
      <c r="J9" s="52" t="s">
        <v>45</v>
      </c>
      <c r="K9" s="52" t="s">
        <v>45</v>
      </c>
      <c r="L9" s="52" t="s">
        <v>45</v>
      </c>
      <c r="M9" s="52" t="s">
        <v>45</v>
      </c>
      <c r="N9" s="52" t="s">
        <v>45</v>
      </c>
      <c r="O9" s="52" t="s">
        <v>45</v>
      </c>
      <c r="P9" s="52" t="s">
        <v>45</v>
      </c>
      <c r="Q9" s="52" t="s">
        <v>45</v>
      </c>
      <c r="R9" s="52" t="s">
        <v>45</v>
      </c>
      <c r="S9" s="53" t="s">
        <v>46</v>
      </c>
      <c r="T9" s="52" t="s">
        <v>45</v>
      </c>
      <c r="U9" s="52" t="s">
        <v>36</v>
      </c>
      <c r="V9" s="262" t="s">
        <v>46</v>
      </c>
    </row>
    <row r="10" spans="1:22" x14ac:dyDescent="0.2">
      <c r="A10" s="263">
        <v>1</v>
      </c>
      <c r="B10" s="220">
        <v>30</v>
      </c>
      <c r="C10" s="221">
        <v>187.36</v>
      </c>
      <c r="D10" s="220">
        <v>11.25</v>
      </c>
      <c r="E10" s="220">
        <v>3.42</v>
      </c>
      <c r="F10" s="220">
        <v>4.28</v>
      </c>
      <c r="G10" s="220">
        <v>0</v>
      </c>
      <c r="H10" s="220">
        <v>4.25</v>
      </c>
      <c r="I10" s="220">
        <v>4.58</v>
      </c>
      <c r="J10" s="220">
        <v>4.17</v>
      </c>
      <c r="K10" s="220">
        <v>0</v>
      </c>
      <c r="L10" s="220">
        <v>4.75</v>
      </c>
      <c r="M10" s="221">
        <v>1</v>
      </c>
      <c r="N10" s="220">
        <v>5.25</v>
      </c>
      <c r="O10" s="221">
        <v>13.5</v>
      </c>
      <c r="P10" s="220">
        <v>4.25</v>
      </c>
      <c r="Q10" s="220">
        <v>8</v>
      </c>
      <c r="R10" s="220">
        <v>3.21</v>
      </c>
      <c r="S10" s="216">
        <f>SUM(B10:R10)</f>
        <v>289.27</v>
      </c>
      <c r="T10" s="220">
        <v>4.58</v>
      </c>
      <c r="U10" s="221">
        <v>525</v>
      </c>
      <c r="V10" s="264">
        <f>SUM(S10:U10)</f>
        <v>818.84999999999991</v>
      </c>
    </row>
    <row r="11" spans="1:22" x14ac:dyDescent="0.2">
      <c r="A11" s="263">
        <v>2</v>
      </c>
      <c r="B11" s="220">
        <v>30</v>
      </c>
      <c r="C11" s="221">
        <v>374.72</v>
      </c>
      <c r="D11" s="220">
        <v>22.5</v>
      </c>
      <c r="E11" s="220">
        <v>6.84</v>
      </c>
      <c r="F11" s="220">
        <v>8.56</v>
      </c>
      <c r="G11" s="220">
        <v>0</v>
      </c>
      <c r="H11" s="220">
        <v>8.5</v>
      </c>
      <c r="I11" s="220">
        <v>9.16</v>
      </c>
      <c r="J11" s="220">
        <v>8.34</v>
      </c>
      <c r="K11" s="220">
        <v>0</v>
      </c>
      <c r="L11" s="220">
        <v>9.5</v>
      </c>
      <c r="M11" s="221">
        <v>2</v>
      </c>
      <c r="N11" s="220">
        <v>10.5</v>
      </c>
      <c r="O11" s="221">
        <v>13.5</v>
      </c>
      <c r="P11" s="220">
        <v>8.5</v>
      </c>
      <c r="Q11" s="220">
        <v>8</v>
      </c>
      <c r="R11" s="220">
        <v>6.42</v>
      </c>
      <c r="S11" s="216">
        <f t="shared" ref="S11:S21" si="0">SUM(B11:R11)</f>
        <v>527.04</v>
      </c>
      <c r="T11" s="220">
        <v>9.16</v>
      </c>
      <c r="U11" s="221">
        <v>1050</v>
      </c>
      <c r="V11" s="264">
        <f t="shared" ref="V11:V20" si="1">SUM(S11:U11)</f>
        <v>1586.1999999999998</v>
      </c>
    </row>
    <row r="12" spans="1:22" x14ac:dyDescent="0.2">
      <c r="A12" s="263">
        <v>3</v>
      </c>
      <c r="B12" s="222">
        <v>30</v>
      </c>
      <c r="C12" s="223">
        <v>562.08000000000004</v>
      </c>
      <c r="D12" s="220">
        <v>33.75</v>
      </c>
      <c r="E12" s="222">
        <v>10.26</v>
      </c>
      <c r="F12" s="220">
        <v>12.84</v>
      </c>
      <c r="G12" s="222">
        <v>0</v>
      </c>
      <c r="H12" s="220">
        <v>12.75</v>
      </c>
      <c r="I12" s="222">
        <v>13.74</v>
      </c>
      <c r="J12" s="222">
        <v>12.51</v>
      </c>
      <c r="K12" s="222">
        <v>0</v>
      </c>
      <c r="L12" s="222">
        <v>14.25</v>
      </c>
      <c r="M12" s="223">
        <v>3</v>
      </c>
      <c r="N12" s="220">
        <v>15.75</v>
      </c>
      <c r="O12" s="221">
        <v>13.5</v>
      </c>
      <c r="P12" s="220">
        <v>12.75</v>
      </c>
      <c r="Q12" s="220">
        <v>8</v>
      </c>
      <c r="R12" s="220">
        <v>9.629999999999999</v>
      </c>
      <c r="S12" s="216">
        <f t="shared" si="0"/>
        <v>764.81000000000006</v>
      </c>
      <c r="T12" s="220">
        <v>13.74</v>
      </c>
      <c r="U12" s="223">
        <v>1575</v>
      </c>
      <c r="V12" s="264">
        <f t="shared" si="1"/>
        <v>2353.5500000000002</v>
      </c>
    </row>
    <row r="13" spans="1:22" x14ac:dyDescent="0.2">
      <c r="A13" s="263">
        <v>4</v>
      </c>
      <c r="B13" s="222">
        <v>30</v>
      </c>
      <c r="C13" s="223">
        <v>749.44</v>
      </c>
      <c r="D13" s="220">
        <v>45</v>
      </c>
      <c r="E13" s="222">
        <v>13.68</v>
      </c>
      <c r="F13" s="220">
        <v>17.12</v>
      </c>
      <c r="G13" s="222">
        <v>0</v>
      </c>
      <c r="H13" s="220">
        <v>17</v>
      </c>
      <c r="I13" s="222">
        <v>18.32</v>
      </c>
      <c r="J13" s="222">
        <v>16.68</v>
      </c>
      <c r="K13" s="222">
        <v>0</v>
      </c>
      <c r="L13" s="222">
        <v>19</v>
      </c>
      <c r="M13" s="223">
        <v>4</v>
      </c>
      <c r="N13" s="220">
        <v>21</v>
      </c>
      <c r="O13" s="221">
        <v>13.5</v>
      </c>
      <c r="P13" s="220">
        <v>17</v>
      </c>
      <c r="Q13" s="220">
        <v>8</v>
      </c>
      <c r="R13" s="220">
        <v>12.84</v>
      </c>
      <c r="S13" s="216">
        <f t="shared" si="0"/>
        <v>1002.58</v>
      </c>
      <c r="T13" s="220">
        <v>18.32</v>
      </c>
      <c r="U13" s="223">
        <v>2100</v>
      </c>
      <c r="V13" s="264">
        <f t="shared" si="1"/>
        <v>3120.9</v>
      </c>
    </row>
    <row r="14" spans="1:22" x14ac:dyDescent="0.2">
      <c r="A14" s="263">
        <v>5</v>
      </c>
      <c r="B14" s="222">
        <v>30</v>
      </c>
      <c r="C14" s="223">
        <v>936.80000000000007</v>
      </c>
      <c r="D14" s="220">
        <v>56.25</v>
      </c>
      <c r="E14" s="222">
        <v>17.100000000000001</v>
      </c>
      <c r="F14" s="220">
        <v>21.400000000000002</v>
      </c>
      <c r="G14" s="222">
        <v>0</v>
      </c>
      <c r="H14" s="220">
        <v>21.25</v>
      </c>
      <c r="I14" s="222">
        <v>22.9</v>
      </c>
      <c r="J14" s="222">
        <v>20.85</v>
      </c>
      <c r="K14" s="222">
        <v>0</v>
      </c>
      <c r="L14" s="222">
        <v>23.75</v>
      </c>
      <c r="M14" s="223">
        <v>5</v>
      </c>
      <c r="N14" s="220">
        <v>26.25</v>
      </c>
      <c r="O14" s="221">
        <v>13.5</v>
      </c>
      <c r="P14" s="220">
        <v>21.25</v>
      </c>
      <c r="Q14" s="220">
        <v>8</v>
      </c>
      <c r="R14" s="220">
        <v>16.05</v>
      </c>
      <c r="S14" s="216">
        <f t="shared" si="0"/>
        <v>1240.3500000000001</v>
      </c>
      <c r="T14" s="220">
        <v>22.9</v>
      </c>
      <c r="U14" s="223">
        <v>2625</v>
      </c>
      <c r="V14" s="264">
        <f t="shared" si="1"/>
        <v>3888.25</v>
      </c>
    </row>
    <row r="15" spans="1:22" x14ac:dyDescent="0.2">
      <c r="A15" s="263">
        <v>6</v>
      </c>
      <c r="B15" s="220">
        <v>30</v>
      </c>
      <c r="C15" s="221">
        <v>1124.1600000000001</v>
      </c>
      <c r="D15" s="220">
        <v>67.5</v>
      </c>
      <c r="E15" s="220">
        <v>20.520000000000003</v>
      </c>
      <c r="F15" s="220">
        <v>25.680000000000003</v>
      </c>
      <c r="G15" s="220">
        <v>0</v>
      </c>
      <c r="H15" s="220">
        <v>25.5</v>
      </c>
      <c r="I15" s="220">
        <v>27.479999999999997</v>
      </c>
      <c r="J15" s="220">
        <v>25.020000000000003</v>
      </c>
      <c r="K15" s="220">
        <v>0</v>
      </c>
      <c r="L15" s="220">
        <v>28.5</v>
      </c>
      <c r="M15" s="221">
        <v>6</v>
      </c>
      <c r="N15" s="220">
        <v>31.5</v>
      </c>
      <c r="O15" s="221">
        <v>13.5</v>
      </c>
      <c r="P15" s="220">
        <v>25.5</v>
      </c>
      <c r="Q15" s="220">
        <v>8</v>
      </c>
      <c r="R15" s="220">
        <v>19.260000000000002</v>
      </c>
      <c r="S15" s="216">
        <f t="shared" si="0"/>
        <v>1478.1200000000001</v>
      </c>
      <c r="T15" s="220">
        <v>27.479999999999997</v>
      </c>
      <c r="U15" s="221">
        <v>3150</v>
      </c>
      <c r="V15" s="264">
        <f t="shared" si="1"/>
        <v>4655.6000000000004</v>
      </c>
    </row>
    <row r="16" spans="1:22" x14ac:dyDescent="0.2">
      <c r="A16" s="263">
        <v>7</v>
      </c>
      <c r="B16" s="220">
        <v>30</v>
      </c>
      <c r="C16" s="221">
        <v>1311.52</v>
      </c>
      <c r="D16" s="220">
        <v>78.75</v>
      </c>
      <c r="E16" s="220">
        <v>23.940000000000005</v>
      </c>
      <c r="F16" s="220">
        <v>29.960000000000004</v>
      </c>
      <c r="G16" s="220">
        <v>48</v>
      </c>
      <c r="H16" s="220">
        <v>29.75</v>
      </c>
      <c r="I16" s="220">
        <v>32.059999999999995</v>
      </c>
      <c r="J16" s="220">
        <v>29.190000000000005</v>
      </c>
      <c r="K16" s="220">
        <v>25</v>
      </c>
      <c r="L16" s="220">
        <v>33.25</v>
      </c>
      <c r="M16" s="221">
        <v>7</v>
      </c>
      <c r="N16" s="220">
        <v>36.75</v>
      </c>
      <c r="O16" s="221">
        <v>13.5</v>
      </c>
      <c r="P16" s="220">
        <v>29.75</v>
      </c>
      <c r="Q16" s="220">
        <v>8</v>
      </c>
      <c r="R16" s="220">
        <v>22.470000000000002</v>
      </c>
      <c r="S16" s="216">
        <f t="shared" si="0"/>
        <v>1788.89</v>
      </c>
      <c r="T16" s="220">
        <v>32.059999999999995</v>
      </c>
      <c r="U16" s="221">
        <v>3675</v>
      </c>
      <c r="V16" s="264">
        <f t="shared" si="1"/>
        <v>5495.95</v>
      </c>
    </row>
    <row r="17" spans="1:24" x14ac:dyDescent="0.2">
      <c r="A17" s="263">
        <v>8</v>
      </c>
      <c r="B17" s="220">
        <v>30</v>
      </c>
      <c r="C17" s="221">
        <v>1498.88</v>
      </c>
      <c r="D17" s="220">
        <v>90</v>
      </c>
      <c r="E17" s="220">
        <v>27.360000000000007</v>
      </c>
      <c r="F17" s="220">
        <v>34.24</v>
      </c>
      <c r="G17" s="220">
        <v>48</v>
      </c>
      <c r="H17" s="220">
        <v>34</v>
      </c>
      <c r="I17" s="220">
        <v>36.639999999999993</v>
      </c>
      <c r="J17" s="220">
        <v>33.360000000000007</v>
      </c>
      <c r="K17" s="220">
        <v>25</v>
      </c>
      <c r="L17" s="220">
        <v>38</v>
      </c>
      <c r="M17" s="221">
        <v>8</v>
      </c>
      <c r="N17" s="220">
        <v>42</v>
      </c>
      <c r="O17" s="221">
        <v>13.5</v>
      </c>
      <c r="P17" s="220">
        <v>34</v>
      </c>
      <c r="Q17" s="220">
        <v>8</v>
      </c>
      <c r="R17" s="220">
        <v>25.680000000000003</v>
      </c>
      <c r="S17" s="216">
        <f t="shared" si="0"/>
        <v>2026.66</v>
      </c>
      <c r="T17" s="220">
        <v>36.639999999999993</v>
      </c>
      <c r="U17" s="221">
        <v>4200</v>
      </c>
      <c r="V17" s="264">
        <f t="shared" si="1"/>
        <v>6263.3</v>
      </c>
    </row>
    <row r="18" spans="1:24" x14ac:dyDescent="0.2">
      <c r="A18" s="263">
        <v>9</v>
      </c>
      <c r="B18" s="220">
        <v>30</v>
      </c>
      <c r="C18" s="221">
        <v>1686.2400000000002</v>
      </c>
      <c r="D18" s="220">
        <v>101.25</v>
      </c>
      <c r="E18" s="220">
        <v>30.780000000000008</v>
      </c>
      <c r="F18" s="220">
        <v>38.520000000000003</v>
      </c>
      <c r="G18" s="220">
        <v>48</v>
      </c>
      <c r="H18" s="220">
        <v>38.25</v>
      </c>
      <c r="I18" s="220">
        <v>41.219999999999992</v>
      </c>
      <c r="J18" s="220">
        <v>37.530000000000008</v>
      </c>
      <c r="K18" s="220">
        <v>25</v>
      </c>
      <c r="L18" s="220">
        <v>42.75</v>
      </c>
      <c r="M18" s="221">
        <v>9</v>
      </c>
      <c r="N18" s="220">
        <v>47.25</v>
      </c>
      <c r="O18" s="221">
        <v>13.5</v>
      </c>
      <c r="P18" s="220">
        <v>38.25</v>
      </c>
      <c r="Q18" s="220">
        <v>8</v>
      </c>
      <c r="R18" s="220">
        <v>28.890000000000004</v>
      </c>
      <c r="S18" s="216">
        <f t="shared" si="0"/>
        <v>2264.4300000000003</v>
      </c>
      <c r="T18" s="220">
        <v>41.219999999999992</v>
      </c>
      <c r="U18" s="221">
        <v>4725</v>
      </c>
      <c r="V18" s="264">
        <f t="shared" si="1"/>
        <v>7030.65</v>
      </c>
    </row>
    <row r="19" spans="1:24" x14ac:dyDescent="0.2">
      <c r="A19" s="263">
        <v>10</v>
      </c>
      <c r="B19" s="220">
        <v>30</v>
      </c>
      <c r="C19" s="221">
        <v>1873.6000000000004</v>
      </c>
      <c r="D19" s="220">
        <v>112.5</v>
      </c>
      <c r="E19" s="220">
        <v>34.20000000000001</v>
      </c>
      <c r="F19" s="220">
        <v>42.800000000000004</v>
      </c>
      <c r="G19" s="220">
        <v>48</v>
      </c>
      <c r="H19" s="220">
        <v>42.5</v>
      </c>
      <c r="I19" s="220">
        <v>45.79999999999999</v>
      </c>
      <c r="J19" s="220">
        <v>41.70000000000001</v>
      </c>
      <c r="K19" s="220">
        <v>25</v>
      </c>
      <c r="L19" s="220">
        <v>47.5</v>
      </c>
      <c r="M19" s="221">
        <v>10</v>
      </c>
      <c r="N19" s="220">
        <v>52.5</v>
      </c>
      <c r="O19" s="221">
        <v>13.5</v>
      </c>
      <c r="P19" s="220">
        <v>42.5</v>
      </c>
      <c r="Q19" s="220">
        <v>8</v>
      </c>
      <c r="R19" s="220">
        <v>32.1</v>
      </c>
      <c r="S19" s="216">
        <f t="shared" si="0"/>
        <v>2502.2000000000003</v>
      </c>
      <c r="T19" s="220">
        <v>45.79999999999999</v>
      </c>
      <c r="U19" s="221">
        <v>5250</v>
      </c>
      <c r="V19" s="264">
        <f t="shared" si="1"/>
        <v>7798</v>
      </c>
    </row>
    <row r="20" spans="1:24" x14ac:dyDescent="0.2">
      <c r="A20" s="263">
        <v>11</v>
      </c>
      <c r="B20" s="222">
        <v>30</v>
      </c>
      <c r="C20" s="223">
        <v>2060.9600000000005</v>
      </c>
      <c r="D20" s="220">
        <v>123.75</v>
      </c>
      <c r="E20" s="222">
        <v>37.620000000000012</v>
      </c>
      <c r="F20" s="220">
        <v>47.080000000000005</v>
      </c>
      <c r="G20" s="220">
        <v>48</v>
      </c>
      <c r="H20" s="220">
        <v>46.75</v>
      </c>
      <c r="I20" s="222">
        <v>50.379999999999988</v>
      </c>
      <c r="J20" s="222">
        <v>45.870000000000012</v>
      </c>
      <c r="K20" s="220">
        <v>25</v>
      </c>
      <c r="L20" s="222">
        <v>52.25</v>
      </c>
      <c r="M20" s="223">
        <v>11</v>
      </c>
      <c r="N20" s="220">
        <v>57.75</v>
      </c>
      <c r="O20" s="221">
        <v>13.5</v>
      </c>
      <c r="P20" s="220">
        <v>46.75</v>
      </c>
      <c r="Q20" s="220">
        <v>8</v>
      </c>
      <c r="R20" s="220">
        <v>35.31</v>
      </c>
      <c r="S20" s="216">
        <f t="shared" si="0"/>
        <v>2739.9700000000003</v>
      </c>
      <c r="T20" s="220">
        <v>50.379999999999988</v>
      </c>
      <c r="U20" s="223">
        <v>5775</v>
      </c>
      <c r="V20" s="264">
        <f t="shared" si="1"/>
        <v>8565.35</v>
      </c>
    </row>
    <row r="21" spans="1:24" x14ac:dyDescent="0.2">
      <c r="A21" s="263">
        <v>12</v>
      </c>
      <c r="B21" s="220">
        <v>30</v>
      </c>
      <c r="C21" s="221">
        <v>2248.34</v>
      </c>
      <c r="D21" s="220">
        <v>135</v>
      </c>
      <c r="E21" s="222">
        <v>41</v>
      </c>
      <c r="F21" s="220">
        <v>51.5</v>
      </c>
      <c r="G21" s="220">
        <v>48</v>
      </c>
      <c r="H21" s="220">
        <v>51</v>
      </c>
      <c r="I21" s="220">
        <v>55</v>
      </c>
      <c r="J21" s="220">
        <v>50</v>
      </c>
      <c r="K21" s="220">
        <v>25</v>
      </c>
      <c r="L21" s="220">
        <v>57</v>
      </c>
      <c r="M21" s="221">
        <v>12</v>
      </c>
      <c r="N21" s="220">
        <v>63</v>
      </c>
      <c r="O21" s="221">
        <v>13.5</v>
      </c>
      <c r="P21" s="220">
        <v>51</v>
      </c>
      <c r="Q21" s="220">
        <v>8</v>
      </c>
      <c r="R21" s="220">
        <v>38.5</v>
      </c>
      <c r="S21" s="216">
        <f t="shared" si="0"/>
        <v>2977.84</v>
      </c>
      <c r="T21" s="220">
        <v>55</v>
      </c>
      <c r="U21" s="221">
        <v>6300</v>
      </c>
      <c r="V21" s="264">
        <f>SUM(S21:U21)</f>
        <v>9332.84</v>
      </c>
    </row>
    <row r="22" spans="1:24" ht="12" customHeight="1" x14ac:dyDescent="0.2">
      <c r="A22" s="265"/>
      <c r="B22" s="266"/>
      <c r="C22" s="267"/>
      <c r="D22" s="266"/>
      <c r="E22" s="266"/>
      <c r="F22" s="266"/>
      <c r="G22" s="266"/>
      <c r="H22" s="266"/>
      <c r="I22" s="266"/>
      <c r="J22" s="266"/>
      <c r="K22" s="266"/>
      <c r="L22" s="266"/>
      <c r="M22" s="266"/>
      <c r="N22" s="266"/>
      <c r="O22" s="266"/>
      <c r="P22" s="266"/>
      <c r="Q22" s="266"/>
      <c r="R22" s="266"/>
      <c r="S22" s="267"/>
      <c r="T22" s="266"/>
      <c r="U22" s="266"/>
      <c r="V22" s="268"/>
    </row>
    <row r="23" spans="1:24" x14ac:dyDescent="0.2">
      <c r="A23" s="269" t="s">
        <v>451</v>
      </c>
      <c r="B23" s="230"/>
      <c r="C23" s="231"/>
      <c r="D23" s="230"/>
      <c r="E23" s="230"/>
      <c r="F23" s="230"/>
      <c r="G23" s="230"/>
      <c r="H23" s="230"/>
      <c r="I23" s="230"/>
      <c r="J23" s="230"/>
      <c r="K23" s="230"/>
      <c r="L23" s="232"/>
      <c r="M23" s="230"/>
      <c r="N23" s="230"/>
      <c r="O23" s="230"/>
      <c r="P23" s="230"/>
      <c r="Q23" s="233"/>
      <c r="R23" s="351"/>
      <c r="S23" s="235"/>
      <c r="T23" s="236"/>
      <c r="U23" s="231"/>
      <c r="V23" s="270"/>
    </row>
    <row r="24" spans="1:24" x14ac:dyDescent="0.2">
      <c r="A24" s="271" t="s">
        <v>47</v>
      </c>
      <c r="B24" s="237">
        <f>B21</f>
        <v>30</v>
      </c>
      <c r="C24" s="237">
        <f t="shared" ref="C24:U24" si="2">C21</f>
        <v>2248.34</v>
      </c>
      <c r="D24" s="237">
        <f t="shared" si="2"/>
        <v>135</v>
      </c>
      <c r="E24" s="237">
        <f t="shared" si="2"/>
        <v>41</v>
      </c>
      <c r="F24" s="237">
        <f t="shared" si="2"/>
        <v>51.5</v>
      </c>
      <c r="G24" s="237">
        <f t="shared" si="2"/>
        <v>48</v>
      </c>
      <c r="H24" s="237">
        <f t="shared" si="2"/>
        <v>51</v>
      </c>
      <c r="I24" s="237">
        <f t="shared" si="2"/>
        <v>55</v>
      </c>
      <c r="J24" s="237">
        <f t="shared" si="2"/>
        <v>50</v>
      </c>
      <c r="K24" s="237">
        <f t="shared" si="2"/>
        <v>25</v>
      </c>
      <c r="L24" s="237">
        <f t="shared" si="2"/>
        <v>57</v>
      </c>
      <c r="M24" s="237">
        <f t="shared" si="2"/>
        <v>12</v>
      </c>
      <c r="N24" s="237">
        <f t="shared" si="2"/>
        <v>63</v>
      </c>
      <c r="O24" s="237">
        <f t="shared" si="2"/>
        <v>13.5</v>
      </c>
      <c r="P24" s="237">
        <f t="shared" si="2"/>
        <v>51</v>
      </c>
      <c r="Q24" s="237">
        <f t="shared" si="2"/>
        <v>8</v>
      </c>
      <c r="R24" s="237">
        <f t="shared" si="2"/>
        <v>38.5</v>
      </c>
      <c r="S24" s="238">
        <f>SUM(B24:R24)</f>
        <v>2977.84</v>
      </c>
      <c r="T24" s="237">
        <f t="shared" si="2"/>
        <v>55</v>
      </c>
      <c r="U24" s="237">
        <f t="shared" si="2"/>
        <v>6300</v>
      </c>
      <c r="V24" s="272">
        <f>SUM(S24:U24)</f>
        <v>9332.84</v>
      </c>
    </row>
    <row r="25" spans="1:24" s="55" customFormat="1" ht="13.5" thickBot="1" x14ac:dyDescent="0.25">
      <c r="A25" s="273"/>
      <c r="B25" s="56"/>
      <c r="C25" s="56"/>
      <c r="D25" s="56"/>
      <c r="E25" s="56"/>
      <c r="F25" s="56"/>
      <c r="G25" s="56"/>
      <c r="H25" s="56"/>
      <c r="I25" s="56"/>
      <c r="J25" s="56"/>
      <c r="K25" s="56"/>
      <c r="L25" s="56"/>
      <c r="M25" s="56"/>
      <c r="N25" s="56"/>
      <c r="O25" s="56"/>
      <c r="P25" s="56"/>
      <c r="Q25" s="56"/>
      <c r="R25" s="56"/>
      <c r="S25" s="56"/>
      <c r="T25" s="56"/>
      <c r="U25" s="56"/>
      <c r="V25" s="274"/>
    </row>
    <row r="26" spans="1:24" s="55" customFormat="1" ht="13.5" thickBot="1" x14ac:dyDescent="0.25">
      <c r="A26" s="224" t="s">
        <v>481</v>
      </c>
      <c r="B26" s="225"/>
      <c r="C26" s="225"/>
      <c r="D26" s="225"/>
      <c r="E26" s="225"/>
      <c r="F26" s="225"/>
      <c r="G26" s="225"/>
      <c r="H26" s="225"/>
      <c r="I26" s="225"/>
      <c r="J26" s="225"/>
      <c r="K26" s="225"/>
      <c r="L26" s="225"/>
      <c r="M26" s="225"/>
      <c r="N26" s="225"/>
      <c r="O26" s="225"/>
      <c r="P26" s="225"/>
      <c r="Q26" s="225"/>
      <c r="R26" s="225"/>
      <c r="S26" s="225"/>
      <c r="T26" s="225"/>
      <c r="U26" s="225"/>
      <c r="V26" s="226"/>
    </row>
    <row r="27" spans="1:24" s="55" customFormat="1" ht="6.75" customHeight="1" x14ac:dyDescent="0.2">
      <c r="A27" s="275"/>
      <c r="B27" s="267"/>
      <c r="C27" s="267"/>
      <c r="D27" s="267"/>
      <c r="E27" s="267"/>
      <c r="F27" s="267"/>
      <c r="G27" s="267"/>
      <c r="H27" s="267"/>
      <c r="I27" s="267"/>
      <c r="J27" s="267"/>
      <c r="K27" s="267"/>
      <c r="L27" s="267"/>
      <c r="M27" s="267"/>
      <c r="N27" s="267"/>
      <c r="O27" s="267"/>
      <c r="P27" s="267"/>
      <c r="Q27" s="267"/>
      <c r="R27" s="267"/>
      <c r="S27" s="267"/>
      <c r="T27" s="267"/>
      <c r="U27" s="267"/>
      <c r="V27" s="276"/>
    </row>
    <row r="28" spans="1:24" s="55" customFormat="1" x14ac:dyDescent="0.2">
      <c r="A28" s="277" t="s">
        <v>48</v>
      </c>
      <c r="B28" s="298"/>
      <c r="C28" s="231"/>
      <c r="D28" s="298"/>
      <c r="E28" s="298"/>
      <c r="F28" s="298"/>
      <c r="G28" s="298"/>
      <c r="H28" s="298"/>
      <c r="I28" s="298"/>
      <c r="J28" s="298"/>
      <c r="K28" s="298"/>
      <c r="L28" s="299"/>
      <c r="M28" s="299"/>
      <c r="N28" s="299"/>
      <c r="O28" s="299"/>
      <c r="P28" s="299"/>
      <c r="Q28" s="231"/>
      <c r="R28" s="349"/>
      <c r="S28" s="235"/>
      <c r="T28" s="300"/>
      <c r="U28" s="231"/>
      <c r="V28" s="301"/>
    </row>
    <row r="29" spans="1:24" s="55" customFormat="1" x14ac:dyDescent="0.2">
      <c r="A29" s="278" t="s">
        <v>49</v>
      </c>
      <c r="B29" s="302">
        <f>B32-B24</f>
        <v>0</v>
      </c>
      <c r="C29" s="302">
        <f>C32-C24</f>
        <v>0</v>
      </c>
      <c r="D29" s="302">
        <v>0</v>
      </c>
      <c r="E29" s="302">
        <v>0</v>
      </c>
      <c r="F29" s="302">
        <v>0</v>
      </c>
      <c r="G29" s="302">
        <v>6.25</v>
      </c>
      <c r="H29" s="302">
        <v>5.5</v>
      </c>
      <c r="I29" s="302">
        <v>1</v>
      </c>
      <c r="J29" s="302">
        <v>0</v>
      </c>
      <c r="K29" s="302">
        <v>0</v>
      </c>
      <c r="L29" s="302">
        <v>7.25</v>
      </c>
      <c r="M29" s="302">
        <v>0</v>
      </c>
      <c r="N29" s="302">
        <v>0</v>
      </c>
      <c r="O29" s="302">
        <v>0</v>
      </c>
      <c r="P29" s="302">
        <v>0</v>
      </c>
      <c r="Q29" s="302">
        <v>0</v>
      </c>
      <c r="R29" s="302">
        <v>2</v>
      </c>
      <c r="S29" s="303">
        <f>SUM(B29:R29)</f>
        <v>22</v>
      </c>
      <c r="T29" s="302">
        <v>0</v>
      </c>
      <c r="U29" s="321">
        <v>0</v>
      </c>
      <c r="V29" s="318">
        <f>SUM(S29:U29)</f>
        <v>22</v>
      </c>
    </row>
    <row r="30" spans="1:24" s="55" customFormat="1" ht="6" customHeight="1" x14ac:dyDescent="0.2">
      <c r="A30" s="279"/>
      <c r="B30" s="304"/>
      <c r="C30" s="305"/>
      <c r="D30" s="304"/>
      <c r="E30" s="304"/>
      <c r="F30" s="304"/>
      <c r="G30" s="304"/>
      <c r="H30" s="304"/>
      <c r="I30" s="304"/>
      <c r="J30" s="304"/>
      <c r="K30" s="304"/>
      <c r="L30" s="306"/>
      <c r="M30" s="306"/>
      <c r="N30" s="306"/>
      <c r="O30" s="306"/>
      <c r="P30" s="306"/>
      <c r="Q30" s="305"/>
      <c r="R30" s="356"/>
      <c r="S30" s="307"/>
      <c r="T30" s="308"/>
      <c r="U30" s="305"/>
      <c r="V30" s="309"/>
    </row>
    <row r="31" spans="1:24" x14ac:dyDescent="0.2">
      <c r="A31" s="269" t="s">
        <v>481</v>
      </c>
      <c r="B31" s="310"/>
      <c r="C31" s="311"/>
      <c r="D31" s="310"/>
      <c r="E31" s="310"/>
      <c r="F31" s="310"/>
      <c r="G31" s="310"/>
      <c r="H31" s="310"/>
      <c r="I31" s="310"/>
      <c r="J31" s="310"/>
      <c r="K31" s="310"/>
      <c r="L31" s="312"/>
      <c r="M31" s="312"/>
      <c r="N31" s="312"/>
      <c r="O31" s="312"/>
      <c r="P31" s="312"/>
      <c r="Q31" s="313"/>
      <c r="R31" s="350"/>
      <c r="S31" s="314"/>
      <c r="T31" s="315"/>
      <c r="U31" s="311"/>
      <c r="V31" s="316"/>
      <c r="X31" s="217"/>
    </row>
    <row r="32" spans="1:24" x14ac:dyDescent="0.2">
      <c r="A32" s="271" t="s">
        <v>47</v>
      </c>
      <c r="B32" s="317">
        <v>30</v>
      </c>
      <c r="C32" s="302">
        <v>2248.34</v>
      </c>
      <c r="D32" s="302">
        <f t="shared" ref="D32:R32" si="3">D24+D29</f>
        <v>135</v>
      </c>
      <c r="E32" s="302">
        <f t="shared" si="3"/>
        <v>41</v>
      </c>
      <c r="F32" s="302">
        <f t="shared" si="3"/>
        <v>51.5</v>
      </c>
      <c r="G32" s="302">
        <f t="shared" si="3"/>
        <v>54.25</v>
      </c>
      <c r="H32" s="302">
        <f t="shared" si="3"/>
        <v>56.5</v>
      </c>
      <c r="I32" s="302">
        <f t="shared" si="3"/>
        <v>56</v>
      </c>
      <c r="J32" s="302">
        <f t="shared" si="3"/>
        <v>50</v>
      </c>
      <c r="K32" s="302">
        <f t="shared" si="3"/>
        <v>25</v>
      </c>
      <c r="L32" s="302">
        <f t="shared" si="3"/>
        <v>64.25</v>
      </c>
      <c r="M32" s="302">
        <f t="shared" si="3"/>
        <v>12</v>
      </c>
      <c r="N32" s="302">
        <f t="shared" si="3"/>
        <v>63</v>
      </c>
      <c r="O32" s="302">
        <f t="shared" si="3"/>
        <v>13.5</v>
      </c>
      <c r="P32" s="302">
        <f t="shared" si="3"/>
        <v>51</v>
      </c>
      <c r="Q32" s="302">
        <f t="shared" si="3"/>
        <v>8</v>
      </c>
      <c r="R32" s="302">
        <f t="shared" si="3"/>
        <v>40.5</v>
      </c>
      <c r="S32" s="303">
        <f>SUM(B32:R32)</f>
        <v>2999.84</v>
      </c>
      <c r="T32" s="302">
        <f>T24+T29</f>
        <v>55</v>
      </c>
      <c r="U32" s="302">
        <f>U24+U29</f>
        <v>6300</v>
      </c>
      <c r="V32" s="318">
        <f>SUM(S32:U32)</f>
        <v>9354.84</v>
      </c>
      <c r="X32" s="217"/>
    </row>
    <row r="33" spans="1:24" ht="6.75" customHeight="1" x14ac:dyDescent="0.2">
      <c r="A33" s="265"/>
      <c r="B33" s="280"/>
      <c r="C33" s="281"/>
      <c r="D33" s="280">
        <f>D35</f>
        <v>0</v>
      </c>
      <c r="E33" s="280"/>
      <c r="F33" s="280"/>
      <c r="G33" s="280"/>
      <c r="H33" s="280"/>
      <c r="I33" s="280"/>
      <c r="J33" s="280"/>
      <c r="K33" s="280"/>
      <c r="L33" s="280"/>
      <c r="M33" s="280"/>
      <c r="N33" s="280"/>
      <c r="O33" s="280"/>
      <c r="P33" s="280"/>
      <c r="Q33" s="280"/>
      <c r="R33" s="280"/>
      <c r="S33" s="281"/>
      <c r="T33" s="280"/>
      <c r="U33" s="281"/>
      <c r="V33" s="282"/>
    </row>
    <row r="34" spans="1:24" x14ac:dyDescent="0.2">
      <c r="A34" s="277" t="s">
        <v>50</v>
      </c>
      <c r="B34" s="59"/>
      <c r="C34" s="60"/>
      <c r="D34" s="63"/>
      <c r="E34" s="63"/>
      <c r="F34" s="63"/>
      <c r="G34" s="63"/>
      <c r="H34" s="63"/>
      <c r="I34" s="63"/>
      <c r="J34" s="63"/>
      <c r="K34" s="63"/>
      <c r="L34" s="63"/>
      <c r="M34" s="63"/>
      <c r="N34" s="63"/>
      <c r="O34" s="63"/>
      <c r="P34" s="63"/>
      <c r="Q34" s="63"/>
      <c r="R34" s="319"/>
      <c r="S34" s="62"/>
      <c r="T34" s="61"/>
      <c r="U34" s="60"/>
      <c r="V34" s="283"/>
    </row>
    <row r="35" spans="1:24" x14ac:dyDescent="0.2">
      <c r="A35" s="278" t="s">
        <v>49</v>
      </c>
      <c r="B35" s="64">
        <f t="shared" ref="B35:V35" si="4">+B29/B24</f>
        <v>0</v>
      </c>
      <c r="C35" s="65">
        <f t="shared" si="4"/>
        <v>0</v>
      </c>
      <c r="D35" s="64">
        <f t="shared" si="4"/>
        <v>0</v>
      </c>
      <c r="E35" s="64">
        <f t="shared" si="4"/>
        <v>0</v>
      </c>
      <c r="F35" s="64">
        <f t="shared" si="4"/>
        <v>0</v>
      </c>
      <c r="G35" s="64">
        <f t="shared" si="4"/>
        <v>0.13020833333333334</v>
      </c>
      <c r="H35" s="64">
        <f t="shared" si="4"/>
        <v>0.10784313725490197</v>
      </c>
      <c r="I35" s="64">
        <f t="shared" si="4"/>
        <v>1.8181818181818181E-2</v>
      </c>
      <c r="J35" s="64">
        <f t="shared" si="4"/>
        <v>0</v>
      </c>
      <c r="K35" s="64">
        <f t="shared" si="4"/>
        <v>0</v>
      </c>
      <c r="L35" s="64">
        <f t="shared" si="4"/>
        <v>0.12719298245614036</v>
      </c>
      <c r="M35" s="64">
        <f t="shared" si="4"/>
        <v>0</v>
      </c>
      <c r="N35" s="64">
        <f t="shared" si="4"/>
        <v>0</v>
      </c>
      <c r="O35" s="64">
        <f t="shared" si="4"/>
        <v>0</v>
      </c>
      <c r="P35" s="64">
        <f t="shared" si="4"/>
        <v>0</v>
      </c>
      <c r="Q35" s="64">
        <f t="shared" si="4"/>
        <v>0</v>
      </c>
      <c r="R35" s="227">
        <f t="shared" si="4"/>
        <v>5.1948051948051951E-2</v>
      </c>
      <c r="S35" s="229">
        <f t="shared" si="4"/>
        <v>7.3879053273513684E-3</v>
      </c>
      <c r="T35" s="228">
        <f t="shared" si="4"/>
        <v>0</v>
      </c>
      <c r="U35" s="227">
        <f t="shared" si="4"/>
        <v>0</v>
      </c>
      <c r="V35" s="320">
        <f t="shared" si="4"/>
        <v>2.3572674555655086E-3</v>
      </c>
    </row>
    <row r="36" spans="1:24" s="218" customFormat="1" ht="18" hidden="1" customHeight="1" x14ac:dyDescent="0.2">
      <c r="A36" s="284" t="s">
        <v>416</v>
      </c>
      <c r="B36" s="285"/>
      <c r="C36" s="66"/>
      <c r="D36" s="285"/>
      <c r="E36" s="285"/>
      <c r="F36" s="285"/>
      <c r="G36" s="285"/>
      <c r="H36" s="285"/>
      <c r="I36" s="285"/>
      <c r="J36" s="285"/>
      <c r="K36" s="285"/>
      <c r="L36" s="285"/>
      <c r="M36" s="285"/>
      <c r="N36" s="285"/>
      <c r="O36" s="285"/>
      <c r="P36" s="285"/>
      <c r="Q36" s="285"/>
      <c r="R36" s="285"/>
      <c r="S36" s="66"/>
      <c r="T36" s="285"/>
      <c r="U36" s="285"/>
      <c r="V36" s="286"/>
    </row>
    <row r="37" spans="1:24" s="55" customFormat="1" ht="9.9499999999999993" customHeight="1" x14ac:dyDescent="0.2">
      <c r="A37" s="273"/>
      <c r="B37" s="67"/>
      <c r="C37" s="56"/>
      <c r="D37" s="67"/>
      <c r="E37" s="67"/>
      <c r="F37" s="67"/>
      <c r="G37" s="67"/>
      <c r="H37" s="67"/>
      <c r="I37" s="67"/>
      <c r="J37" s="67"/>
      <c r="K37" s="67"/>
      <c r="L37" s="67"/>
      <c r="M37" s="67"/>
      <c r="N37" s="67"/>
      <c r="O37" s="67"/>
      <c r="P37" s="67"/>
      <c r="Q37" s="67"/>
      <c r="R37" s="67"/>
      <c r="S37" s="67"/>
      <c r="T37" s="67"/>
      <c r="U37" s="56"/>
      <c r="V37" s="287"/>
    </row>
    <row r="38" spans="1:24" s="55" customFormat="1" ht="6.75" customHeight="1" thickBot="1" x14ac:dyDescent="0.25">
      <c r="A38" s="288"/>
      <c r="B38" s="68"/>
      <c r="C38" s="58"/>
      <c r="D38" s="68"/>
      <c r="E38" s="68"/>
      <c r="F38" s="68"/>
      <c r="G38" s="68"/>
      <c r="H38" s="68"/>
      <c r="I38" s="68"/>
      <c r="J38" s="68"/>
      <c r="K38" s="68"/>
      <c r="L38" s="68"/>
      <c r="M38" s="68"/>
      <c r="N38" s="68"/>
      <c r="O38" s="68"/>
      <c r="P38" s="68"/>
      <c r="Q38" s="68"/>
      <c r="R38" s="68"/>
      <c r="S38" s="68"/>
      <c r="T38" s="68"/>
      <c r="U38" s="58"/>
      <c r="V38" s="289"/>
    </row>
    <row r="39" spans="1:24" s="55" customFormat="1" ht="13.5" thickBot="1" x14ac:dyDescent="0.25">
      <c r="A39" s="290" t="s">
        <v>482</v>
      </c>
      <c r="B39" s="154"/>
      <c r="C39" s="154"/>
      <c r="D39" s="154"/>
      <c r="E39" s="154"/>
      <c r="F39" s="154"/>
      <c r="G39" s="154"/>
      <c r="H39" s="154"/>
      <c r="I39" s="154"/>
      <c r="J39" s="154"/>
      <c r="K39" s="154"/>
      <c r="L39" s="154"/>
      <c r="M39" s="154"/>
      <c r="N39" s="154"/>
      <c r="O39" s="154"/>
      <c r="P39" s="154"/>
      <c r="Q39" s="154"/>
      <c r="R39" s="154"/>
      <c r="S39" s="154"/>
      <c r="T39" s="154"/>
      <c r="U39" s="154"/>
      <c r="V39" s="291"/>
    </row>
    <row r="40" spans="1:24" s="55" customFormat="1" ht="4.7" customHeight="1" x14ac:dyDescent="0.2">
      <c r="A40" s="275"/>
      <c r="B40" s="267"/>
      <c r="C40" s="267"/>
      <c r="D40" s="267"/>
      <c r="E40" s="267"/>
      <c r="F40" s="267"/>
      <c r="G40" s="267"/>
      <c r="H40" s="267"/>
      <c r="I40" s="267"/>
      <c r="J40" s="267"/>
      <c r="K40" s="267"/>
      <c r="L40" s="267"/>
      <c r="M40" s="267"/>
      <c r="N40" s="267"/>
      <c r="O40" s="267"/>
      <c r="P40" s="267"/>
      <c r="Q40" s="267"/>
      <c r="R40" s="267"/>
      <c r="S40" s="267"/>
      <c r="T40" s="267"/>
      <c r="U40" s="267"/>
      <c r="V40" s="276"/>
    </row>
    <row r="41" spans="1:24" s="55" customFormat="1" x14ac:dyDescent="0.2">
      <c r="A41" s="277" t="s">
        <v>48</v>
      </c>
      <c r="B41" s="322"/>
      <c r="C41" s="323"/>
      <c r="D41" s="322"/>
      <c r="E41" s="322"/>
      <c r="F41" s="322"/>
      <c r="G41" s="322"/>
      <c r="H41" s="322"/>
      <c r="I41" s="322"/>
      <c r="J41" s="322"/>
      <c r="K41" s="322"/>
      <c r="L41" s="322"/>
      <c r="M41" s="322"/>
      <c r="N41" s="322"/>
      <c r="O41" s="324"/>
      <c r="P41" s="322"/>
      <c r="Q41" s="323"/>
      <c r="R41" s="352"/>
      <c r="S41" s="326"/>
      <c r="T41" s="327"/>
      <c r="U41" s="323"/>
      <c r="V41" s="328"/>
    </row>
    <row r="42" spans="1:24" s="55" customFormat="1" x14ac:dyDescent="0.2">
      <c r="A42" s="278" t="s">
        <v>49</v>
      </c>
      <c r="B42" s="329">
        <v>0</v>
      </c>
      <c r="C42" s="329">
        <v>67.45</v>
      </c>
      <c r="D42" s="329">
        <v>0</v>
      </c>
      <c r="E42" s="329">
        <v>0</v>
      </c>
      <c r="F42" s="329">
        <v>0</v>
      </c>
      <c r="G42" s="329">
        <v>7</v>
      </c>
      <c r="H42" s="329">
        <v>4.5</v>
      </c>
      <c r="I42" s="329">
        <v>1</v>
      </c>
      <c r="J42" s="329">
        <v>0</v>
      </c>
      <c r="K42" s="329">
        <v>0</v>
      </c>
      <c r="L42" s="329">
        <v>8.25</v>
      </c>
      <c r="M42" s="329">
        <v>0</v>
      </c>
      <c r="N42" s="329">
        <v>0</v>
      </c>
      <c r="O42" s="329">
        <v>0</v>
      </c>
      <c r="P42" s="329">
        <v>0</v>
      </c>
      <c r="Q42" s="329">
        <v>0</v>
      </c>
      <c r="R42" s="329">
        <v>2</v>
      </c>
      <c r="S42" s="238">
        <f>SUM(B42:R42)</f>
        <v>90.2</v>
      </c>
      <c r="T42" s="329">
        <v>0</v>
      </c>
      <c r="U42" s="329">
        <v>189</v>
      </c>
      <c r="V42" s="330">
        <f>SUM(S42:U42)</f>
        <v>279.2</v>
      </c>
    </row>
    <row r="43" spans="1:24" s="55" customFormat="1" ht="6.75" customHeight="1" x14ac:dyDescent="0.2">
      <c r="A43" s="279"/>
      <c r="B43" s="331"/>
      <c r="C43" s="332"/>
      <c r="D43" s="331"/>
      <c r="E43" s="331"/>
      <c r="F43" s="331"/>
      <c r="G43" s="331"/>
      <c r="H43" s="331"/>
      <c r="I43" s="331"/>
      <c r="J43" s="331"/>
      <c r="K43" s="331"/>
      <c r="L43" s="331"/>
      <c r="M43" s="331"/>
      <c r="N43" s="331"/>
      <c r="O43" s="333"/>
      <c r="P43" s="331"/>
      <c r="Q43" s="332"/>
      <c r="R43" s="355"/>
      <c r="S43" s="335"/>
      <c r="T43" s="336"/>
      <c r="U43" s="332"/>
      <c r="V43" s="337"/>
    </row>
    <row r="44" spans="1:24" s="55" customFormat="1" x14ac:dyDescent="0.2">
      <c r="A44" s="269" t="s">
        <v>482</v>
      </c>
      <c r="B44" s="338"/>
      <c r="C44" s="323"/>
      <c r="D44" s="338"/>
      <c r="E44" s="338"/>
      <c r="F44" s="338"/>
      <c r="G44" s="338"/>
      <c r="H44" s="338"/>
      <c r="I44" s="338"/>
      <c r="J44" s="338"/>
      <c r="K44" s="338"/>
      <c r="L44" s="338"/>
      <c r="M44" s="338"/>
      <c r="N44" s="338"/>
      <c r="O44" s="339"/>
      <c r="P44" s="338"/>
      <c r="Q44" s="340"/>
      <c r="R44" s="353"/>
      <c r="S44" s="326"/>
      <c r="T44" s="339"/>
      <c r="U44" s="323"/>
      <c r="V44" s="328"/>
      <c r="X44" s="217"/>
    </row>
    <row r="45" spans="1:24" s="55" customFormat="1" x14ac:dyDescent="0.2">
      <c r="A45" s="271" t="s">
        <v>47</v>
      </c>
      <c r="B45" s="237">
        <f>+B32+B42</f>
        <v>30</v>
      </c>
      <c r="C45" s="329">
        <v>2248.34</v>
      </c>
      <c r="D45" s="237">
        <f>D32+D42</f>
        <v>135</v>
      </c>
      <c r="E45" s="237">
        <f t="shared" ref="E45:T45" si="5">E32+E42</f>
        <v>41</v>
      </c>
      <c r="F45" s="237">
        <f t="shared" si="5"/>
        <v>51.5</v>
      </c>
      <c r="G45" s="237">
        <f t="shared" si="5"/>
        <v>61.25</v>
      </c>
      <c r="H45" s="237">
        <f t="shared" si="5"/>
        <v>61</v>
      </c>
      <c r="I45" s="237">
        <f t="shared" si="5"/>
        <v>57</v>
      </c>
      <c r="J45" s="237">
        <f t="shared" si="5"/>
        <v>50</v>
      </c>
      <c r="K45" s="237">
        <f t="shared" si="5"/>
        <v>25</v>
      </c>
      <c r="L45" s="237">
        <f t="shared" si="5"/>
        <v>72.5</v>
      </c>
      <c r="M45" s="237">
        <f t="shared" si="5"/>
        <v>12</v>
      </c>
      <c r="N45" s="237">
        <f t="shared" si="5"/>
        <v>63</v>
      </c>
      <c r="O45" s="237">
        <f t="shared" si="5"/>
        <v>13.5</v>
      </c>
      <c r="P45" s="237">
        <f t="shared" si="5"/>
        <v>51</v>
      </c>
      <c r="Q45" s="237">
        <f t="shared" si="5"/>
        <v>8</v>
      </c>
      <c r="R45" s="342">
        <f t="shared" si="5"/>
        <v>42.5</v>
      </c>
      <c r="S45" s="239">
        <f>+S32+S42</f>
        <v>3090.04</v>
      </c>
      <c r="T45" s="343">
        <f t="shared" si="5"/>
        <v>55</v>
      </c>
      <c r="U45" s="344">
        <v>6300</v>
      </c>
      <c r="V45" s="272">
        <f>+V32+V42</f>
        <v>9634.0400000000009</v>
      </c>
      <c r="X45" s="217"/>
    </row>
    <row r="46" spans="1:24" s="55" customFormat="1" ht="6.75" customHeight="1" x14ac:dyDescent="0.2">
      <c r="A46" s="265"/>
      <c r="B46" s="292"/>
      <c r="C46" s="293"/>
      <c r="D46" s="292"/>
      <c r="E46" s="292"/>
      <c r="F46" s="292"/>
      <c r="G46" s="292"/>
      <c r="H46" s="292"/>
      <c r="I46" s="292"/>
      <c r="J46" s="292"/>
      <c r="K46" s="292"/>
      <c r="L46" s="292"/>
      <c r="M46" s="292"/>
      <c r="N46" s="292"/>
      <c r="O46" s="292"/>
      <c r="P46" s="292"/>
      <c r="Q46" s="292"/>
      <c r="R46" s="292"/>
      <c r="S46" s="293"/>
      <c r="T46" s="292"/>
      <c r="U46" s="293"/>
      <c r="V46" s="294"/>
    </row>
    <row r="47" spans="1:24" x14ac:dyDescent="0.2">
      <c r="A47" s="277" t="s">
        <v>50</v>
      </c>
      <c r="B47" s="69"/>
      <c r="C47" s="70"/>
      <c r="D47" s="76"/>
      <c r="E47" s="76"/>
      <c r="F47" s="76"/>
      <c r="G47" s="76"/>
      <c r="H47" s="76"/>
      <c r="I47" s="76"/>
      <c r="J47" s="76"/>
      <c r="K47" s="76"/>
      <c r="L47" s="76"/>
      <c r="M47" s="76"/>
      <c r="N47" s="76"/>
      <c r="O47" s="76"/>
      <c r="P47" s="76"/>
      <c r="Q47" s="72"/>
      <c r="R47" s="354"/>
      <c r="S47" s="71"/>
      <c r="T47" s="73"/>
      <c r="U47" s="70"/>
      <c r="V47" s="295"/>
    </row>
    <row r="48" spans="1:24" x14ac:dyDescent="0.2">
      <c r="A48" s="278" t="s">
        <v>49</v>
      </c>
      <c r="B48" s="77">
        <f t="shared" ref="B48:Q48" si="6">+B42/B32</f>
        <v>0</v>
      </c>
      <c r="C48" s="77">
        <f t="shared" si="6"/>
        <v>2.9999911045482445E-2</v>
      </c>
      <c r="D48" s="77">
        <f>+D42/D32</f>
        <v>0</v>
      </c>
      <c r="E48" s="77">
        <f t="shared" si="6"/>
        <v>0</v>
      </c>
      <c r="F48" s="77">
        <f t="shared" si="6"/>
        <v>0</v>
      </c>
      <c r="G48" s="77">
        <f>+G42/G32</f>
        <v>0.12903225806451613</v>
      </c>
      <c r="H48" s="77">
        <f t="shared" si="6"/>
        <v>7.9646017699115043E-2</v>
      </c>
      <c r="I48" s="77">
        <f t="shared" si="6"/>
        <v>1.7857142857142856E-2</v>
      </c>
      <c r="J48" s="77">
        <f t="shared" si="6"/>
        <v>0</v>
      </c>
      <c r="K48" s="77">
        <f t="shared" si="6"/>
        <v>0</v>
      </c>
      <c r="L48" s="77">
        <f t="shared" si="6"/>
        <v>0.12840466926070038</v>
      </c>
      <c r="M48" s="77">
        <f t="shared" si="6"/>
        <v>0</v>
      </c>
      <c r="N48" s="77">
        <f t="shared" si="6"/>
        <v>0</v>
      </c>
      <c r="O48" s="77">
        <f t="shared" si="6"/>
        <v>0</v>
      </c>
      <c r="P48" s="77">
        <f t="shared" si="6"/>
        <v>0</v>
      </c>
      <c r="Q48" s="77">
        <f t="shared" si="6"/>
        <v>0</v>
      </c>
      <c r="R48" s="345">
        <f>+R42/R32</f>
        <v>4.9382716049382713E-2</v>
      </c>
      <c r="S48" s="347">
        <f>+S42/S32</f>
        <v>3.0068270307749747E-2</v>
      </c>
      <c r="T48" s="346">
        <f>+T42/T32</f>
        <v>0</v>
      </c>
      <c r="U48" s="345">
        <f>+U42/U32</f>
        <v>0.03</v>
      </c>
      <c r="V48" s="348">
        <f>+V42/V32</f>
        <v>2.984551312475681E-2</v>
      </c>
      <c r="X48" s="219"/>
    </row>
    <row r="49" spans="1:22" s="218" customFormat="1" ht="18" customHeight="1" x14ac:dyDescent="0.2">
      <c r="A49" s="284" t="s">
        <v>416</v>
      </c>
      <c r="B49" s="285"/>
      <c r="C49" s="285"/>
      <c r="D49" s="285"/>
      <c r="E49" s="285"/>
      <c r="F49" s="285"/>
      <c r="G49" s="66"/>
      <c r="H49" s="285"/>
      <c r="I49" s="285"/>
      <c r="J49" s="285"/>
      <c r="K49" s="285"/>
      <c r="L49" s="285"/>
      <c r="M49" s="285"/>
      <c r="N49" s="285"/>
      <c r="O49" s="285"/>
      <c r="P49" s="285"/>
      <c r="Q49" s="285"/>
      <c r="R49" s="285"/>
      <c r="S49" s="66"/>
      <c r="T49" s="285"/>
      <c r="U49" s="285"/>
      <c r="V49" s="286"/>
    </row>
    <row r="50" spans="1:22" ht="13.5" thickBot="1" x14ac:dyDescent="0.25">
      <c r="A50" s="288"/>
      <c r="B50" s="68"/>
      <c r="C50" s="296"/>
      <c r="D50" s="297"/>
      <c r="E50" s="297"/>
      <c r="F50" s="68"/>
      <c r="G50" s="68"/>
      <c r="H50" s="68"/>
      <c r="I50" s="68"/>
      <c r="J50" s="68"/>
      <c r="K50" s="68"/>
      <c r="L50" s="68"/>
      <c r="M50" s="68"/>
      <c r="N50" s="68"/>
      <c r="O50" s="68"/>
      <c r="P50" s="68"/>
      <c r="Q50" s="68"/>
      <c r="R50" s="68"/>
      <c r="S50" s="68"/>
      <c r="T50" s="68"/>
      <c r="U50" s="58"/>
      <c r="V50" s="289"/>
    </row>
    <row r="51" spans="1:22" x14ac:dyDescent="0.2">
      <c r="B51" s="67"/>
      <c r="C51" s="54"/>
    </row>
    <row r="52" spans="1:22" x14ac:dyDescent="0.2">
      <c r="B52" s="67"/>
      <c r="C52" s="78"/>
      <c r="D52" s="67"/>
    </row>
    <row r="53" spans="1:22" x14ac:dyDescent="0.2">
      <c r="B53" s="67"/>
      <c r="C53" s="79"/>
      <c r="D53" s="67"/>
    </row>
  </sheetData>
  <mergeCells count="3">
    <mergeCell ref="A1:V1"/>
    <mergeCell ref="A2:V2"/>
    <mergeCell ref="A3:V3"/>
  </mergeCells>
  <printOptions horizontalCentered="1"/>
  <pageMargins left="0.25" right="0.25" top="0.38" bottom="0.44" header="0" footer="0.18"/>
  <pageSetup scale="58" orientation="landscape" r:id="rId1"/>
  <headerFooter alignWithMargins="0">
    <oddFooter>&amp;L&amp;"Courier New,Regular"&amp;8&amp;F (&amp;A)&amp;C&amp;"Courier New,Regular"&amp;8page &amp;P of &amp;N&amp;R&amp;"Courier New,Regular"&amp;8&amp;D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44E42-1E2E-4DC7-A307-4F403E79B96C}">
  <sheetPr>
    <pageSetUpPr fitToPage="1"/>
  </sheetPr>
  <dimension ref="A1:X56"/>
  <sheetViews>
    <sheetView zoomScaleNormal="100" workbookViewId="0">
      <pane ySplit="9" topLeftCell="A10" activePane="bottomLeft" state="frozen"/>
      <selection activeCell="O38" sqref="O38"/>
      <selection pane="bottomLeft" activeCell="L15" sqref="L15"/>
    </sheetView>
  </sheetViews>
  <sheetFormatPr defaultColWidth="9.140625" defaultRowHeight="12.75" x14ac:dyDescent="0.2"/>
  <cols>
    <col min="1" max="2" width="9.7109375" style="54" customWidth="1"/>
    <col min="3" max="3" width="15.7109375" style="55" customWidth="1"/>
    <col min="4" max="4" width="9.7109375" style="54" customWidth="1"/>
    <col min="5" max="5" width="8.7109375" style="54" customWidth="1"/>
    <col min="6" max="6" width="9.85546875" style="54" customWidth="1"/>
    <col min="7" max="7" width="10" style="54" customWidth="1"/>
    <col min="8" max="8" width="9.140625" style="54" customWidth="1"/>
    <col min="9" max="10" width="9.7109375" style="54" customWidth="1"/>
    <col min="11" max="11" width="8.5703125" style="54" customWidth="1"/>
    <col min="12" max="12" width="9.7109375" style="54" customWidth="1"/>
    <col min="13" max="13" width="10.140625" style="54" customWidth="1"/>
    <col min="14" max="14" width="9.28515625" style="54" customWidth="1"/>
    <col min="15" max="15" width="7.85546875" style="54" customWidth="1"/>
    <col min="16" max="16" width="8.42578125" style="54" customWidth="1"/>
    <col min="17" max="17" width="10.85546875" style="54" bestFit="1" customWidth="1"/>
    <col min="18" max="18" width="9.7109375" style="54" customWidth="1"/>
    <col min="19" max="19" width="11.140625" style="55" customWidth="1"/>
    <col min="20" max="20" width="12.5703125" style="54" customWidth="1"/>
    <col min="21" max="21" width="11.5703125" style="54" customWidth="1"/>
    <col min="22" max="22" width="13.28515625" style="54" bestFit="1" customWidth="1"/>
    <col min="23" max="23" width="9.140625" style="54"/>
    <col min="24" max="24" width="10.28515625" style="54" bestFit="1" customWidth="1"/>
    <col min="25" max="16384" width="9.140625" style="54"/>
  </cols>
  <sheetData>
    <row r="1" spans="1:22" ht="15" x14ac:dyDescent="0.2">
      <c r="A1" s="519" t="s">
        <v>83</v>
      </c>
      <c r="B1" s="520"/>
      <c r="C1" s="520"/>
      <c r="D1" s="520"/>
      <c r="E1" s="520"/>
      <c r="F1" s="520"/>
      <c r="G1" s="520"/>
      <c r="H1" s="520"/>
      <c r="I1" s="520"/>
      <c r="J1" s="520"/>
      <c r="K1" s="520"/>
      <c r="L1" s="520"/>
      <c r="M1" s="520"/>
      <c r="N1" s="520"/>
      <c r="O1" s="520"/>
      <c r="P1" s="520"/>
      <c r="Q1" s="520"/>
      <c r="R1" s="520"/>
      <c r="S1" s="520"/>
      <c r="T1" s="520"/>
      <c r="U1" s="520"/>
      <c r="V1" s="521"/>
    </row>
    <row r="2" spans="1:22" ht="15" x14ac:dyDescent="0.2">
      <c r="A2" s="522" t="s">
        <v>476</v>
      </c>
      <c r="B2" s="523"/>
      <c r="C2" s="523"/>
      <c r="D2" s="523"/>
      <c r="E2" s="523"/>
      <c r="F2" s="523"/>
      <c r="G2" s="523"/>
      <c r="H2" s="523"/>
      <c r="I2" s="523"/>
      <c r="J2" s="523"/>
      <c r="K2" s="523"/>
      <c r="L2" s="523"/>
      <c r="M2" s="523"/>
      <c r="N2" s="523"/>
      <c r="O2" s="523"/>
      <c r="P2" s="523"/>
      <c r="Q2" s="523"/>
      <c r="R2" s="523"/>
      <c r="S2" s="523"/>
      <c r="T2" s="523"/>
      <c r="U2" s="523"/>
      <c r="V2" s="524"/>
    </row>
    <row r="3" spans="1:22" ht="15" x14ac:dyDescent="0.2">
      <c r="A3" s="525" t="s">
        <v>531</v>
      </c>
      <c r="B3" s="526"/>
      <c r="C3" s="526"/>
      <c r="D3" s="526"/>
      <c r="E3" s="526"/>
      <c r="F3" s="526"/>
      <c r="G3" s="526"/>
      <c r="H3" s="526"/>
      <c r="I3" s="526"/>
      <c r="J3" s="526"/>
      <c r="K3" s="526"/>
      <c r="L3" s="526"/>
      <c r="M3" s="526"/>
      <c r="N3" s="526"/>
      <c r="O3" s="526"/>
      <c r="P3" s="526"/>
      <c r="Q3" s="526"/>
      <c r="R3" s="526"/>
      <c r="S3" s="526"/>
      <c r="T3" s="526"/>
      <c r="U3" s="526"/>
      <c r="V3" s="527"/>
    </row>
    <row r="4" spans="1:22" ht="15" x14ac:dyDescent="0.2">
      <c r="A4" s="240"/>
      <c r="B4" s="41"/>
      <c r="C4" s="42"/>
      <c r="D4" s="43"/>
      <c r="E4" s="43"/>
      <c r="F4" s="43"/>
      <c r="G4" s="43"/>
      <c r="H4" s="43"/>
      <c r="I4" s="44"/>
      <c r="J4" s="45"/>
      <c r="K4" s="45"/>
      <c r="L4" s="45"/>
      <c r="M4" s="45"/>
      <c r="N4" s="45"/>
      <c r="O4" s="45"/>
      <c r="P4" s="45"/>
      <c r="Q4" s="45"/>
      <c r="R4" s="45"/>
      <c r="S4" s="46"/>
      <c r="T4" s="44"/>
      <c r="U4" s="47"/>
      <c r="V4" s="241"/>
    </row>
    <row r="5" spans="1:22" ht="15" x14ac:dyDescent="0.2">
      <c r="A5" s="242" t="s">
        <v>86</v>
      </c>
      <c r="B5" s="243"/>
      <c r="C5" s="244"/>
      <c r="D5" s="245"/>
      <c r="E5" s="245"/>
      <c r="F5" s="245"/>
      <c r="G5" s="245"/>
      <c r="H5" s="245"/>
      <c r="I5" s="243"/>
      <c r="J5" s="246"/>
      <c r="K5" s="246"/>
      <c r="L5" s="246"/>
      <c r="M5" s="246"/>
      <c r="N5" s="246"/>
      <c r="O5" s="246"/>
      <c r="P5" s="246"/>
      <c r="Q5" s="246"/>
      <c r="R5" s="246"/>
      <c r="S5" s="247"/>
      <c r="T5" s="248"/>
      <c r="U5" s="249"/>
      <c r="V5" s="250"/>
    </row>
    <row r="6" spans="1:22" ht="15.75" thickBot="1" x14ac:dyDescent="0.25">
      <c r="A6" s="251"/>
      <c r="B6" s="252"/>
      <c r="C6" s="253"/>
      <c r="D6" s="254"/>
      <c r="E6" s="254"/>
      <c r="F6" s="254"/>
      <c r="G6" s="254"/>
      <c r="H6" s="254"/>
      <c r="I6" s="243"/>
      <c r="J6" s="246"/>
      <c r="K6" s="246"/>
      <c r="L6" s="246"/>
      <c r="M6" s="246"/>
      <c r="N6" s="246"/>
      <c r="O6" s="246"/>
      <c r="P6" s="246"/>
      <c r="Q6" s="246"/>
      <c r="R6" s="246"/>
      <c r="S6" s="247"/>
      <c r="T6" s="243"/>
      <c r="U6" s="255"/>
      <c r="V6" s="256"/>
    </row>
    <row r="7" spans="1:22" x14ac:dyDescent="0.2">
      <c r="A7" s="257"/>
      <c r="B7" s="48"/>
      <c r="C7" s="49"/>
      <c r="D7" s="49"/>
      <c r="E7" s="49"/>
      <c r="F7" s="49"/>
      <c r="G7" s="49"/>
      <c r="H7" s="49"/>
      <c r="I7" s="49"/>
      <c r="J7" s="49"/>
      <c r="K7" s="49"/>
      <c r="L7" s="49"/>
      <c r="M7" s="49"/>
      <c r="N7" s="49"/>
      <c r="O7" s="49"/>
      <c r="P7" s="49"/>
      <c r="Q7" s="49"/>
      <c r="R7" s="49"/>
      <c r="S7" s="49"/>
      <c r="T7" s="49" t="s">
        <v>33</v>
      </c>
      <c r="U7" s="48" t="s">
        <v>33</v>
      </c>
      <c r="V7" s="258"/>
    </row>
    <row r="8" spans="1:22" x14ac:dyDescent="0.2">
      <c r="A8" s="259" t="s">
        <v>34</v>
      </c>
      <c r="B8" s="50" t="s">
        <v>35</v>
      </c>
      <c r="C8" s="51" t="s">
        <v>36</v>
      </c>
      <c r="D8" s="51" t="s">
        <v>37</v>
      </c>
      <c r="E8" s="51" t="s">
        <v>38</v>
      </c>
      <c r="F8" s="51"/>
      <c r="G8" s="51"/>
      <c r="H8" s="51"/>
      <c r="I8" s="51" t="s">
        <v>41</v>
      </c>
      <c r="J8" s="51" t="s">
        <v>299</v>
      </c>
      <c r="K8" s="51"/>
      <c r="L8" s="51"/>
      <c r="M8" s="51" t="s">
        <v>223</v>
      </c>
      <c r="N8" s="51" t="s">
        <v>224</v>
      </c>
      <c r="O8" s="51" t="s">
        <v>228</v>
      </c>
      <c r="P8" s="51" t="s">
        <v>226</v>
      </c>
      <c r="Q8" s="51" t="s">
        <v>311</v>
      </c>
      <c r="R8" s="51" t="s">
        <v>514</v>
      </c>
      <c r="S8" s="51" t="s">
        <v>43</v>
      </c>
      <c r="T8" s="51" t="s">
        <v>37</v>
      </c>
      <c r="U8" s="50" t="s">
        <v>53</v>
      </c>
      <c r="V8" s="260" t="s">
        <v>33</v>
      </c>
    </row>
    <row r="9" spans="1:22" x14ac:dyDescent="0.2">
      <c r="A9" s="261" t="s">
        <v>44</v>
      </c>
      <c r="B9" s="52" t="s">
        <v>45</v>
      </c>
      <c r="C9" s="53" t="s">
        <v>45</v>
      </c>
      <c r="D9" s="53" t="s">
        <v>45</v>
      </c>
      <c r="E9" s="53" t="s">
        <v>45</v>
      </c>
      <c r="F9" s="53"/>
      <c r="G9" s="53"/>
      <c r="H9" s="53"/>
      <c r="I9" s="53" t="s">
        <v>45</v>
      </c>
      <c r="J9" s="53" t="s">
        <v>45</v>
      </c>
      <c r="K9" s="53"/>
      <c r="L9" s="53"/>
      <c r="M9" s="53" t="s">
        <v>45</v>
      </c>
      <c r="N9" s="53" t="s">
        <v>45</v>
      </c>
      <c r="O9" s="53" t="s">
        <v>45</v>
      </c>
      <c r="P9" s="53" t="s">
        <v>45</v>
      </c>
      <c r="Q9" s="53" t="s">
        <v>45</v>
      </c>
      <c r="R9" s="53" t="s">
        <v>45</v>
      </c>
      <c r="S9" s="53" t="s">
        <v>46</v>
      </c>
      <c r="T9" s="53" t="s">
        <v>45</v>
      </c>
      <c r="U9" s="52" t="s">
        <v>36</v>
      </c>
      <c r="V9" s="262" t="s">
        <v>46</v>
      </c>
    </row>
    <row r="10" spans="1:22" x14ac:dyDescent="0.2">
      <c r="A10" s="263">
        <v>1</v>
      </c>
      <c r="B10" s="220">
        <v>30</v>
      </c>
      <c r="C10" s="221">
        <v>187.36</v>
      </c>
      <c r="D10" s="220">
        <v>0</v>
      </c>
      <c r="E10" s="220">
        <v>3.42</v>
      </c>
      <c r="F10" s="220"/>
      <c r="G10" s="220"/>
      <c r="H10" s="220"/>
      <c r="I10" s="220">
        <v>4.58</v>
      </c>
      <c r="J10" s="220">
        <v>4.17</v>
      </c>
      <c r="K10" s="220"/>
      <c r="L10" s="220"/>
      <c r="M10" s="221">
        <v>1</v>
      </c>
      <c r="N10" s="220">
        <v>5.25</v>
      </c>
      <c r="O10" s="221">
        <v>13.5</v>
      </c>
      <c r="P10" s="220">
        <v>4.25</v>
      </c>
      <c r="Q10" s="220">
        <v>8</v>
      </c>
      <c r="R10" s="220">
        <v>40</v>
      </c>
      <c r="S10" s="216">
        <f t="shared" ref="S10:S21" si="0">SUM(B10:R10)</f>
        <v>301.52999999999997</v>
      </c>
      <c r="T10" s="220">
        <v>4.58</v>
      </c>
      <c r="U10" s="221">
        <v>525</v>
      </c>
      <c r="V10" s="264">
        <f>SUM(S10:U10)</f>
        <v>831.1099999999999</v>
      </c>
    </row>
    <row r="11" spans="1:22" x14ac:dyDescent="0.2">
      <c r="A11" s="263">
        <v>2</v>
      </c>
      <c r="B11" s="220">
        <v>30</v>
      </c>
      <c r="C11" s="221">
        <v>374.72</v>
      </c>
      <c r="D11" s="220">
        <v>22.5</v>
      </c>
      <c r="E11" s="220">
        <v>6.84</v>
      </c>
      <c r="F11" s="220"/>
      <c r="G11" s="220"/>
      <c r="H11" s="220"/>
      <c r="I11" s="220">
        <v>9.16</v>
      </c>
      <c r="J11" s="220">
        <v>8.34</v>
      </c>
      <c r="K11" s="220"/>
      <c r="L11" s="220"/>
      <c r="M11" s="221">
        <v>2</v>
      </c>
      <c r="N11" s="220">
        <v>10.5</v>
      </c>
      <c r="O11" s="221">
        <v>13.5</v>
      </c>
      <c r="P11" s="220">
        <v>8.5</v>
      </c>
      <c r="Q11" s="220">
        <v>8</v>
      </c>
      <c r="R11" s="220">
        <v>80</v>
      </c>
      <c r="S11" s="216">
        <f t="shared" si="0"/>
        <v>574.05999999999995</v>
      </c>
      <c r="T11" s="220">
        <v>9.16</v>
      </c>
      <c r="U11" s="221">
        <v>1050</v>
      </c>
      <c r="V11" s="264">
        <f t="shared" ref="V11:V20" si="1">SUM(S11:U11)</f>
        <v>1633.2199999999998</v>
      </c>
    </row>
    <row r="12" spans="1:22" x14ac:dyDescent="0.2">
      <c r="A12" s="263">
        <v>3</v>
      </c>
      <c r="B12" s="222">
        <v>30</v>
      </c>
      <c r="C12" s="223">
        <v>562.08000000000004</v>
      </c>
      <c r="D12" s="220">
        <v>33.75</v>
      </c>
      <c r="E12" s="222">
        <v>10.26</v>
      </c>
      <c r="F12" s="220"/>
      <c r="G12" s="222"/>
      <c r="H12" s="220"/>
      <c r="I12" s="222">
        <v>13.74</v>
      </c>
      <c r="J12" s="222">
        <v>12.51</v>
      </c>
      <c r="K12" s="222"/>
      <c r="L12" s="222"/>
      <c r="M12" s="223">
        <v>3</v>
      </c>
      <c r="N12" s="220">
        <v>15.75</v>
      </c>
      <c r="O12" s="221">
        <v>13.5</v>
      </c>
      <c r="P12" s="220">
        <v>12.75</v>
      </c>
      <c r="Q12" s="220">
        <v>8</v>
      </c>
      <c r="R12" s="220">
        <v>120</v>
      </c>
      <c r="S12" s="216">
        <f t="shared" si="0"/>
        <v>835.34</v>
      </c>
      <c r="T12" s="220">
        <v>13.74</v>
      </c>
      <c r="U12" s="223">
        <v>1575</v>
      </c>
      <c r="V12" s="264">
        <f t="shared" si="1"/>
        <v>2424.08</v>
      </c>
    </row>
    <row r="13" spans="1:22" x14ac:dyDescent="0.2">
      <c r="A13" s="263">
        <v>4</v>
      </c>
      <c r="B13" s="222">
        <v>30</v>
      </c>
      <c r="C13" s="223">
        <v>749.44</v>
      </c>
      <c r="D13" s="220">
        <v>45</v>
      </c>
      <c r="E13" s="222">
        <v>13.68</v>
      </c>
      <c r="F13" s="220"/>
      <c r="G13" s="222"/>
      <c r="H13" s="220"/>
      <c r="I13" s="222">
        <v>18.32</v>
      </c>
      <c r="J13" s="222">
        <v>16.68</v>
      </c>
      <c r="K13" s="222"/>
      <c r="L13" s="222"/>
      <c r="M13" s="223">
        <v>4</v>
      </c>
      <c r="N13" s="220">
        <v>21</v>
      </c>
      <c r="O13" s="221">
        <v>13.5</v>
      </c>
      <c r="P13" s="220">
        <v>17</v>
      </c>
      <c r="Q13" s="220">
        <v>8</v>
      </c>
      <c r="R13" s="220">
        <v>160</v>
      </c>
      <c r="S13" s="216">
        <f t="shared" si="0"/>
        <v>1096.6199999999999</v>
      </c>
      <c r="T13" s="220">
        <v>18.32</v>
      </c>
      <c r="U13" s="223">
        <v>2100</v>
      </c>
      <c r="V13" s="264">
        <f t="shared" si="1"/>
        <v>3214.9399999999996</v>
      </c>
    </row>
    <row r="14" spans="1:22" x14ac:dyDescent="0.2">
      <c r="A14" s="263">
        <v>5</v>
      </c>
      <c r="B14" s="222">
        <v>30</v>
      </c>
      <c r="C14" s="223">
        <v>936.80000000000007</v>
      </c>
      <c r="D14" s="220">
        <v>56.25</v>
      </c>
      <c r="E14" s="222">
        <v>17.100000000000001</v>
      </c>
      <c r="F14" s="220"/>
      <c r="G14" s="222"/>
      <c r="H14" s="220"/>
      <c r="I14" s="222">
        <v>22.9</v>
      </c>
      <c r="J14" s="222">
        <v>20.85</v>
      </c>
      <c r="K14" s="222"/>
      <c r="L14" s="222"/>
      <c r="M14" s="223">
        <v>5</v>
      </c>
      <c r="N14" s="220">
        <v>26.25</v>
      </c>
      <c r="O14" s="221">
        <v>13.5</v>
      </c>
      <c r="P14" s="220">
        <v>21.25</v>
      </c>
      <c r="Q14" s="220">
        <v>8</v>
      </c>
      <c r="R14" s="220">
        <v>200</v>
      </c>
      <c r="S14" s="216">
        <f t="shared" si="0"/>
        <v>1357.9</v>
      </c>
      <c r="T14" s="220">
        <v>22.9</v>
      </c>
      <c r="U14" s="223">
        <v>2625</v>
      </c>
      <c r="V14" s="264">
        <f t="shared" si="1"/>
        <v>4005.8</v>
      </c>
    </row>
    <row r="15" spans="1:22" x14ac:dyDescent="0.2">
      <c r="A15" s="263">
        <v>6</v>
      </c>
      <c r="B15" s="220">
        <v>30</v>
      </c>
      <c r="C15" s="221">
        <v>1124.1600000000001</v>
      </c>
      <c r="D15" s="220">
        <v>67.5</v>
      </c>
      <c r="E15" s="220">
        <v>20.520000000000003</v>
      </c>
      <c r="F15" s="220"/>
      <c r="G15" s="220"/>
      <c r="H15" s="220"/>
      <c r="I15" s="220">
        <v>27.479999999999997</v>
      </c>
      <c r="J15" s="220">
        <v>25.020000000000003</v>
      </c>
      <c r="K15" s="220"/>
      <c r="L15" s="220"/>
      <c r="M15" s="221">
        <v>6</v>
      </c>
      <c r="N15" s="220">
        <v>31.5</v>
      </c>
      <c r="O15" s="221">
        <v>13.5</v>
      </c>
      <c r="P15" s="220">
        <v>25.5</v>
      </c>
      <c r="Q15" s="220">
        <v>8</v>
      </c>
      <c r="R15" s="220">
        <v>240</v>
      </c>
      <c r="S15" s="216">
        <f t="shared" si="0"/>
        <v>1619.18</v>
      </c>
      <c r="T15" s="220">
        <v>27.479999999999997</v>
      </c>
      <c r="U15" s="221">
        <v>3150</v>
      </c>
      <c r="V15" s="264">
        <f t="shared" si="1"/>
        <v>4796.66</v>
      </c>
    </row>
    <row r="16" spans="1:22" x14ac:dyDescent="0.2">
      <c r="A16" s="263">
        <v>7</v>
      </c>
      <c r="B16" s="220">
        <v>30</v>
      </c>
      <c r="C16" s="221">
        <v>1311.52</v>
      </c>
      <c r="D16" s="220">
        <v>78.75</v>
      </c>
      <c r="E16" s="220">
        <v>23.940000000000005</v>
      </c>
      <c r="F16" s="220"/>
      <c r="G16" s="220"/>
      <c r="H16" s="220"/>
      <c r="I16" s="220">
        <v>32.059999999999995</v>
      </c>
      <c r="J16" s="220">
        <v>29.190000000000005</v>
      </c>
      <c r="K16" s="220"/>
      <c r="L16" s="220"/>
      <c r="M16" s="221">
        <v>7</v>
      </c>
      <c r="N16" s="220">
        <v>36.75</v>
      </c>
      <c r="O16" s="221">
        <v>13.5</v>
      </c>
      <c r="P16" s="220">
        <v>29.75</v>
      </c>
      <c r="Q16" s="220">
        <v>8</v>
      </c>
      <c r="R16" s="220">
        <v>280</v>
      </c>
      <c r="S16" s="216">
        <f t="shared" si="0"/>
        <v>1880.46</v>
      </c>
      <c r="T16" s="220">
        <v>32.059999999999995</v>
      </c>
      <c r="U16" s="221">
        <v>3675</v>
      </c>
      <c r="V16" s="264">
        <f t="shared" si="1"/>
        <v>5587.52</v>
      </c>
    </row>
    <row r="17" spans="1:24" x14ac:dyDescent="0.2">
      <c r="A17" s="263">
        <v>8</v>
      </c>
      <c r="B17" s="220">
        <v>30</v>
      </c>
      <c r="C17" s="221">
        <v>1498.88</v>
      </c>
      <c r="D17" s="220">
        <v>90</v>
      </c>
      <c r="E17" s="220">
        <v>27.360000000000007</v>
      </c>
      <c r="F17" s="220"/>
      <c r="G17" s="220"/>
      <c r="H17" s="220"/>
      <c r="I17" s="220">
        <v>36.639999999999993</v>
      </c>
      <c r="J17" s="220">
        <v>33.360000000000007</v>
      </c>
      <c r="K17" s="220"/>
      <c r="L17" s="220"/>
      <c r="M17" s="221">
        <v>8</v>
      </c>
      <c r="N17" s="220">
        <v>42</v>
      </c>
      <c r="O17" s="221">
        <v>13.5</v>
      </c>
      <c r="P17" s="220">
        <v>34</v>
      </c>
      <c r="Q17" s="220">
        <v>8</v>
      </c>
      <c r="R17" s="220">
        <v>320</v>
      </c>
      <c r="S17" s="216">
        <f t="shared" si="0"/>
        <v>2141.7399999999998</v>
      </c>
      <c r="T17" s="220">
        <v>36.639999999999993</v>
      </c>
      <c r="U17" s="221">
        <v>4200</v>
      </c>
      <c r="V17" s="264">
        <f t="shared" si="1"/>
        <v>6378.3799999999992</v>
      </c>
    </row>
    <row r="18" spans="1:24" x14ac:dyDescent="0.2">
      <c r="A18" s="263">
        <v>9</v>
      </c>
      <c r="B18" s="220">
        <v>30</v>
      </c>
      <c r="C18" s="221">
        <v>1686.2400000000002</v>
      </c>
      <c r="D18" s="220">
        <v>101.25</v>
      </c>
      <c r="E18" s="220">
        <v>30.780000000000008</v>
      </c>
      <c r="F18" s="220"/>
      <c r="G18" s="220"/>
      <c r="H18" s="220"/>
      <c r="I18" s="220">
        <v>41.219999999999992</v>
      </c>
      <c r="J18" s="220">
        <v>37.530000000000008</v>
      </c>
      <c r="K18" s="220"/>
      <c r="L18" s="220"/>
      <c r="M18" s="221">
        <v>9</v>
      </c>
      <c r="N18" s="220">
        <v>47.25</v>
      </c>
      <c r="O18" s="221">
        <v>13.5</v>
      </c>
      <c r="P18" s="220">
        <v>38.25</v>
      </c>
      <c r="Q18" s="220">
        <v>8</v>
      </c>
      <c r="R18" s="220">
        <v>360</v>
      </c>
      <c r="S18" s="216">
        <f t="shared" si="0"/>
        <v>2403.0200000000004</v>
      </c>
      <c r="T18" s="220">
        <v>41.219999999999992</v>
      </c>
      <c r="U18" s="221">
        <v>4725</v>
      </c>
      <c r="V18" s="264">
        <f t="shared" si="1"/>
        <v>7169.24</v>
      </c>
    </row>
    <row r="19" spans="1:24" x14ac:dyDescent="0.2">
      <c r="A19" s="263">
        <v>10</v>
      </c>
      <c r="B19" s="220">
        <v>30</v>
      </c>
      <c r="C19" s="221">
        <v>1873.6000000000004</v>
      </c>
      <c r="D19" s="220">
        <v>112.5</v>
      </c>
      <c r="E19" s="220">
        <v>34.20000000000001</v>
      </c>
      <c r="F19" s="220"/>
      <c r="G19" s="220"/>
      <c r="H19" s="220"/>
      <c r="I19" s="220">
        <v>45.79999999999999</v>
      </c>
      <c r="J19" s="220">
        <v>41.70000000000001</v>
      </c>
      <c r="K19" s="220"/>
      <c r="L19" s="220"/>
      <c r="M19" s="221">
        <v>10</v>
      </c>
      <c r="N19" s="220">
        <v>52.5</v>
      </c>
      <c r="O19" s="221">
        <v>13.5</v>
      </c>
      <c r="P19" s="220">
        <v>42.5</v>
      </c>
      <c r="Q19" s="220">
        <v>8</v>
      </c>
      <c r="R19" s="220">
        <v>400</v>
      </c>
      <c r="S19" s="216">
        <f t="shared" si="0"/>
        <v>2664.3</v>
      </c>
      <c r="T19" s="220">
        <v>45.79999999999999</v>
      </c>
      <c r="U19" s="221">
        <v>5250</v>
      </c>
      <c r="V19" s="264">
        <f t="shared" si="1"/>
        <v>7960.1</v>
      </c>
    </row>
    <row r="20" spans="1:24" x14ac:dyDescent="0.2">
      <c r="A20" s="263">
        <v>11</v>
      </c>
      <c r="B20" s="222">
        <v>30</v>
      </c>
      <c r="C20" s="223">
        <v>2060.9600000000005</v>
      </c>
      <c r="D20" s="220">
        <v>123.75</v>
      </c>
      <c r="E20" s="222">
        <v>37.620000000000012</v>
      </c>
      <c r="F20" s="220"/>
      <c r="G20" s="220"/>
      <c r="H20" s="220"/>
      <c r="I20" s="222">
        <v>50.379999999999988</v>
      </c>
      <c r="J20" s="222">
        <v>45.870000000000012</v>
      </c>
      <c r="K20" s="220"/>
      <c r="L20" s="222"/>
      <c r="M20" s="223">
        <v>11</v>
      </c>
      <c r="N20" s="220">
        <v>57.75</v>
      </c>
      <c r="O20" s="221">
        <v>13.5</v>
      </c>
      <c r="P20" s="220">
        <v>46.75</v>
      </c>
      <c r="Q20" s="220">
        <v>8</v>
      </c>
      <c r="R20" s="220">
        <v>440</v>
      </c>
      <c r="S20" s="216">
        <f t="shared" si="0"/>
        <v>2925.5800000000004</v>
      </c>
      <c r="T20" s="220">
        <v>50.379999999999988</v>
      </c>
      <c r="U20" s="223">
        <v>5775</v>
      </c>
      <c r="V20" s="264">
        <f t="shared" si="1"/>
        <v>8750.9600000000009</v>
      </c>
    </row>
    <row r="21" spans="1:24" x14ac:dyDescent="0.2">
      <c r="A21" s="263">
        <v>12</v>
      </c>
      <c r="B21" s="220">
        <v>30</v>
      </c>
      <c r="C21" s="221">
        <v>2248.34</v>
      </c>
      <c r="D21" s="220">
        <v>135</v>
      </c>
      <c r="E21" s="222">
        <v>41</v>
      </c>
      <c r="F21" s="220"/>
      <c r="G21" s="220"/>
      <c r="H21" s="220"/>
      <c r="I21" s="220">
        <v>55</v>
      </c>
      <c r="J21" s="220">
        <v>50</v>
      </c>
      <c r="K21" s="220"/>
      <c r="L21" s="220"/>
      <c r="M21" s="221">
        <v>12</v>
      </c>
      <c r="N21" s="220">
        <v>63</v>
      </c>
      <c r="O21" s="221">
        <v>13.5</v>
      </c>
      <c r="P21" s="220">
        <v>51</v>
      </c>
      <c r="Q21" s="220">
        <v>8</v>
      </c>
      <c r="R21" s="220">
        <v>480</v>
      </c>
      <c r="S21" s="216">
        <f t="shared" si="0"/>
        <v>3186.84</v>
      </c>
      <c r="T21" s="220">
        <v>55</v>
      </c>
      <c r="U21" s="221">
        <v>6300</v>
      </c>
      <c r="V21" s="264">
        <f>SUM(S21:U21)</f>
        <v>9541.84</v>
      </c>
    </row>
    <row r="22" spans="1:24" ht="12" customHeight="1" x14ac:dyDescent="0.2">
      <c r="A22" s="265"/>
      <c r="B22" s="361"/>
      <c r="C22" s="362"/>
      <c r="D22" s="361"/>
      <c r="E22" s="361"/>
      <c r="F22" s="361"/>
      <c r="G22" s="361"/>
      <c r="H22" s="361"/>
      <c r="I22" s="361"/>
      <c r="J22" s="361"/>
      <c r="K22" s="361"/>
      <c r="L22" s="361"/>
      <c r="M22" s="361"/>
      <c r="N22" s="361"/>
      <c r="O22" s="361"/>
      <c r="P22" s="361"/>
      <c r="Q22" s="361"/>
      <c r="R22" s="361"/>
      <c r="S22" s="362"/>
      <c r="T22" s="361"/>
      <c r="U22" s="361"/>
      <c r="V22" s="363"/>
    </row>
    <row r="23" spans="1:24" x14ac:dyDescent="0.2">
      <c r="A23" s="269" t="s">
        <v>451</v>
      </c>
      <c r="B23" s="230"/>
      <c r="C23" s="231"/>
      <c r="D23" s="230"/>
      <c r="E23" s="230"/>
      <c r="F23" s="230"/>
      <c r="G23" s="230"/>
      <c r="H23" s="230"/>
      <c r="I23" s="230"/>
      <c r="J23" s="230"/>
      <c r="K23" s="230"/>
      <c r="L23" s="232"/>
      <c r="M23" s="230"/>
      <c r="N23" s="230"/>
      <c r="O23" s="230"/>
      <c r="P23" s="230"/>
      <c r="Q23" s="233"/>
      <c r="R23" s="234"/>
      <c r="S23" s="235"/>
      <c r="T23" s="236"/>
      <c r="U23" s="231"/>
      <c r="V23" s="270"/>
    </row>
    <row r="24" spans="1:24" x14ac:dyDescent="0.2">
      <c r="A24" s="271" t="s">
        <v>47</v>
      </c>
      <c r="B24" s="237">
        <f>B21</f>
        <v>30</v>
      </c>
      <c r="C24" s="237">
        <f t="shared" ref="C24:U24" si="2">C21</f>
        <v>2248.34</v>
      </c>
      <c r="D24" s="237">
        <f t="shared" si="2"/>
        <v>135</v>
      </c>
      <c r="E24" s="237">
        <f t="shared" si="2"/>
        <v>41</v>
      </c>
      <c r="F24" s="237">
        <f t="shared" si="2"/>
        <v>0</v>
      </c>
      <c r="G24" s="237">
        <f t="shared" si="2"/>
        <v>0</v>
      </c>
      <c r="H24" s="237">
        <f t="shared" si="2"/>
        <v>0</v>
      </c>
      <c r="I24" s="237">
        <f t="shared" si="2"/>
        <v>55</v>
      </c>
      <c r="J24" s="237">
        <f t="shared" si="2"/>
        <v>50</v>
      </c>
      <c r="K24" s="237">
        <f t="shared" si="2"/>
        <v>0</v>
      </c>
      <c r="L24" s="237">
        <f t="shared" si="2"/>
        <v>0</v>
      </c>
      <c r="M24" s="237">
        <f t="shared" si="2"/>
        <v>12</v>
      </c>
      <c r="N24" s="237">
        <f t="shared" si="2"/>
        <v>63</v>
      </c>
      <c r="O24" s="237">
        <f t="shared" si="2"/>
        <v>13.5</v>
      </c>
      <c r="P24" s="237">
        <f t="shared" si="2"/>
        <v>51</v>
      </c>
      <c r="Q24" s="237">
        <f t="shared" si="2"/>
        <v>8</v>
      </c>
      <c r="R24" s="237">
        <f t="shared" si="2"/>
        <v>480</v>
      </c>
      <c r="S24" s="238">
        <f>SUM(B24:R24)</f>
        <v>3186.84</v>
      </c>
      <c r="T24" s="237">
        <f t="shared" si="2"/>
        <v>55</v>
      </c>
      <c r="U24" s="237">
        <f t="shared" si="2"/>
        <v>6300</v>
      </c>
      <c r="V24" s="272">
        <f>SUM(S24:U24)</f>
        <v>9541.84</v>
      </c>
    </row>
    <row r="25" spans="1:24" s="55" customFormat="1" x14ac:dyDescent="0.2">
      <c r="A25" s="273"/>
      <c r="B25" s="56"/>
      <c r="C25" s="56"/>
      <c r="D25" s="56"/>
      <c r="E25" s="56"/>
      <c r="F25" s="56"/>
      <c r="G25" s="56"/>
      <c r="H25" s="56"/>
      <c r="I25" s="56"/>
      <c r="J25" s="56"/>
      <c r="K25" s="56"/>
      <c r="L25" s="56"/>
      <c r="M25" s="56"/>
      <c r="N25" s="56"/>
      <c r="O25" s="56"/>
      <c r="P25" s="56"/>
      <c r="Q25" s="56"/>
      <c r="R25" s="56"/>
      <c r="S25" s="56"/>
      <c r="T25" s="56"/>
      <c r="U25" s="56"/>
      <c r="V25" s="274"/>
    </row>
    <row r="26" spans="1:24" s="55" customFormat="1" ht="13.5" thickBot="1" x14ac:dyDescent="0.25">
      <c r="A26" s="288"/>
      <c r="B26" s="58"/>
      <c r="C26" s="58"/>
      <c r="D26" s="58"/>
      <c r="E26" s="58"/>
      <c r="F26" s="58"/>
      <c r="G26" s="58"/>
      <c r="H26" s="58"/>
      <c r="I26" s="58"/>
      <c r="J26" s="58"/>
      <c r="K26" s="58"/>
      <c r="L26" s="58"/>
      <c r="M26" s="58"/>
      <c r="N26" s="58"/>
      <c r="O26" s="58"/>
      <c r="P26" s="58"/>
      <c r="Q26" s="58"/>
      <c r="R26" s="58"/>
      <c r="S26" s="58"/>
      <c r="T26" s="58"/>
      <c r="U26" s="58"/>
      <c r="V26" s="357"/>
    </row>
    <row r="27" spans="1:24" s="55" customFormat="1" ht="13.5" thickBot="1" x14ac:dyDescent="0.25">
      <c r="A27" s="290" t="s">
        <v>481</v>
      </c>
      <c r="B27" s="154"/>
      <c r="C27" s="154"/>
      <c r="D27" s="154"/>
      <c r="E27" s="154"/>
      <c r="F27" s="154"/>
      <c r="G27" s="154"/>
      <c r="H27" s="154"/>
      <c r="I27" s="154"/>
      <c r="J27" s="154"/>
      <c r="K27" s="154"/>
      <c r="L27" s="154"/>
      <c r="M27" s="154"/>
      <c r="N27" s="154"/>
      <c r="O27" s="154"/>
      <c r="P27" s="154"/>
      <c r="Q27" s="154"/>
      <c r="R27" s="154"/>
      <c r="S27" s="154"/>
      <c r="T27" s="154"/>
      <c r="U27" s="154"/>
      <c r="V27" s="291"/>
    </row>
    <row r="28" spans="1:24" s="55" customFormat="1" ht="6.75" customHeight="1" x14ac:dyDescent="0.2">
      <c r="A28" s="275"/>
      <c r="B28" s="267"/>
      <c r="C28" s="267"/>
      <c r="D28" s="267"/>
      <c r="E28" s="267"/>
      <c r="F28" s="267"/>
      <c r="G28" s="267"/>
      <c r="H28" s="267"/>
      <c r="I28" s="267"/>
      <c r="J28" s="267"/>
      <c r="K28" s="267"/>
      <c r="L28" s="267"/>
      <c r="M28" s="267"/>
      <c r="N28" s="267"/>
      <c r="O28" s="267"/>
      <c r="P28" s="267"/>
      <c r="Q28" s="267"/>
      <c r="R28" s="267"/>
      <c r="S28" s="267"/>
      <c r="T28" s="267"/>
      <c r="U28" s="267"/>
      <c r="V28" s="276"/>
    </row>
    <row r="29" spans="1:24" s="55" customFormat="1" x14ac:dyDescent="0.2">
      <c r="A29" s="277" t="s">
        <v>48</v>
      </c>
      <c r="B29" s="298"/>
      <c r="C29" s="231"/>
      <c r="D29" s="298"/>
      <c r="E29" s="298"/>
      <c r="F29" s="298"/>
      <c r="G29" s="298"/>
      <c r="H29" s="298"/>
      <c r="I29" s="298"/>
      <c r="J29" s="298"/>
      <c r="K29" s="298"/>
      <c r="L29" s="299"/>
      <c r="M29" s="299"/>
      <c r="N29" s="299"/>
      <c r="O29" s="299"/>
      <c r="P29" s="299"/>
      <c r="Q29" s="231"/>
      <c r="R29" s="349"/>
      <c r="S29" s="235"/>
      <c r="T29" s="300"/>
      <c r="U29" s="231"/>
      <c r="V29" s="301"/>
    </row>
    <row r="30" spans="1:24" s="55" customFormat="1" x14ac:dyDescent="0.2">
      <c r="A30" s="278" t="s">
        <v>49</v>
      </c>
      <c r="B30" s="302">
        <f>B33-B24</f>
        <v>0</v>
      </c>
      <c r="C30" s="302">
        <f>C33-C24</f>
        <v>0</v>
      </c>
      <c r="D30" s="302">
        <v>0</v>
      </c>
      <c r="E30" s="302">
        <v>0</v>
      </c>
      <c r="F30" s="302">
        <v>0</v>
      </c>
      <c r="G30" s="302">
        <v>0</v>
      </c>
      <c r="H30" s="302">
        <v>0</v>
      </c>
      <c r="I30" s="302">
        <v>1</v>
      </c>
      <c r="J30" s="302">
        <v>0</v>
      </c>
      <c r="K30" s="302">
        <v>0</v>
      </c>
      <c r="L30" s="302">
        <v>0</v>
      </c>
      <c r="M30" s="302">
        <v>0</v>
      </c>
      <c r="N30" s="302">
        <v>0</v>
      </c>
      <c r="O30" s="302">
        <v>0</v>
      </c>
      <c r="P30" s="302">
        <v>0</v>
      </c>
      <c r="Q30" s="321">
        <v>0</v>
      </c>
      <c r="R30" s="364">
        <v>0</v>
      </c>
      <c r="S30" s="303">
        <f>SUM(B30:R30)</f>
        <v>1</v>
      </c>
      <c r="T30" s="302">
        <v>0</v>
      </c>
      <c r="U30" s="321">
        <v>0</v>
      </c>
      <c r="V30" s="318">
        <f>SUM(S30:U30)</f>
        <v>1</v>
      </c>
    </row>
    <row r="31" spans="1:24" s="55" customFormat="1" ht="6" customHeight="1" x14ac:dyDescent="0.2">
      <c r="A31" s="279"/>
      <c r="B31" s="304"/>
      <c r="C31" s="305"/>
      <c r="D31" s="304"/>
      <c r="E31" s="304"/>
      <c r="F31" s="304"/>
      <c r="G31" s="304"/>
      <c r="H31" s="304"/>
      <c r="I31" s="304"/>
      <c r="J31" s="304"/>
      <c r="K31" s="304"/>
      <c r="L31" s="306"/>
      <c r="M31" s="306"/>
      <c r="N31" s="306"/>
      <c r="O31" s="306"/>
      <c r="P31" s="306"/>
      <c r="Q31" s="305"/>
      <c r="R31" s="365"/>
      <c r="S31" s="307"/>
      <c r="T31" s="308"/>
      <c r="U31" s="305"/>
      <c r="V31" s="309"/>
    </row>
    <row r="32" spans="1:24" x14ac:dyDescent="0.2">
      <c r="A32" s="269" t="s">
        <v>481</v>
      </c>
      <c r="B32" s="310"/>
      <c r="C32" s="311"/>
      <c r="D32" s="310"/>
      <c r="E32" s="310"/>
      <c r="F32" s="310"/>
      <c r="G32" s="310"/>
      <c r="H32" s="310"/>
      <c r="I32" s="310"/>
      <c r="J32" s="310"/>
      <c r="K32" s="310"/>
      <c r="L32" s="312"/>
      <c r="M32" s="312"/>
      <c r="N32" s="312"/>
      <c r="O32" s="312"/>
      <c r="P32" s="312"/>
      <c r="Q32" s="313"/>
      <c r="R32" s="350"/>
      <c r="S32" s="314"/>
      <c r="T32" s="315"/>
      <c r="U32" s="311"/>
      <c r="V32" s="316"/>
      <c r="X32" s="217"/>
    </row>
    <row r="33" spans="1:24" x14ac:dyDescent="0.2">
      <c r="A33" s="271" t="s">
        <v>47</v>
      </c>
      <c r="B33" s="317">
        <v>30</v>
      </c>
      <c r="C33" s="302">
        <v>2248.34</v>
      </c>
      <c r="D33" s="302">
        <f>D24+D30</f>
        <v>135</v>
      </c>
      <c r="E33" s="302">
        <f t="shared" ref="E33:U33" si="3">E24+E30</f>
        <v>41</v>
      </c>
      <c r="F33" s="302">
        <f t="shared" si="3"/>
        <v>0</v>
      </c>
      <c r="G33" s="302">
        <f t="shared" si="3"/>
        <v>0</v>
      </c>
      <c r="H33" s="302">
        <f t="shared" si="3"/>
        <v>0</v>
      </c>
      <c r="I33" s="302">
        <f t="shared" si="3"/>
        <v>56</v>
      </c>
      <c r="J33" s="302">
        <f t="shared" si="3"/>
        <v>50</v>
      </c>
      <c r="K33" s="302">
        <f t="shared" si="3"/>
        <v>0</v>
      </c>
      <c r="L33" s="302">
        <f t="shared" si="3"/>
        <v>0</v>
      </c>
      <c r="M33" s="302">
        <f t="shared" si="3"/>
        <v>12</v>
      </c>
      <c r="N33" s="302">
        <f t="shared" si="3"/>
        <v>63</v>
      </c>
      <c r="O33" s="302">
        <f t="shared" si="3"/>
        <v>13.5</v>
      </c>
      <c r="P33" s="302">
        <f t="shared" si="3"/>
        <v>51</v>
      </c>
      <c r="Q33" s="302">
        <f t="shared" si="3"/>
        <v>8</v>
      </c>
      <c r="R33" s="302">
        <f t="shared" si="3"/>
        <v>480</v>
      </c>
      <c r="S33" s="303">
        <f>SUM(B33:R33)</f>
        <v>3187.84</v>
      </c>
      <c r="T33" s="302">
        <f t="shared" si="3"/>
        <v>55</v>
      </c>
      <c r="U33" s="302">
        <f t="shared" si="3"/>
        <v>6300</v>
      </c>
      <c r="V33" s="318">
        <f>SUM(S33:U33)</f>
        <v>9542.84</v>
      </c>
      <c r="X33" s="217"/>
    </row>
    <row r="34" spans="1:24" ht="6.75" customHeight="1" x14ac:dyDescent="0.2">
      <c r="A34" s="265"/>
      <c r="B34" s="280"/>
      <c r="C34" s="281"/>
      <c r="D34" s="280"/>
      <c r="E34" s="280"/>
      <c r="F34" s="280"/>
      <c r="G34" s="280"/>
      <c r="H34" s="280"/>
      <c r="I34" s="280"/>
      <c r="J34" s="280"/>
      <c r="K34" s="280"/>
      <c r="L34" s="280"/>
      <c r="M34" s="280"/>
      <c r="N34" s="280"/>
      <c r="O34" s="280"/>
      <c r="P34" s="280"/>
      <c r="Q34" s="280"/>
      <c r="R34" s="280"/>
      <c r="S34" s="281"/>
      <c r="T34" s="280"/>
      <c r="U34" s="281"/>
      <c r="V34" s="282"/>
    </row>
    <row r="35" spans="1:24" x14ac:dyDescent="0.2">
      <c r="A35" s="277" t="s">
        <v>50</v>
      </c>
      <c r="B35" s="59"/>
      <c r="C35" s="60"/>
      <c r="D35" s="63"/>
      <c r="E35" s="63"/>
      <c r="F35" s="63"/>
      <c r="G35" s="63"/>
      <c r="H35" s="63"/>
      <c r="I35" s="63"/>
      <c r="J35" s="63"/>
      <c r="K35" s="63"/>
      <c r="L35" s="63"/>
      <c r="M35" s="63"/>
      <c r="N35" s="63"/>
      <c r="O35" s="63"/>
      <c r="P35" s="63"/>
      <c r="Q35" s="63"/>
      <c r="R35" s="319"/>
      <c r="S35" s="62"/>
      <c r="T35" s="61"/>
      <c r="U35" s="60"/>
      <c r="V35" s="283"/>
    </row>
    <row r="36" spans="1:24" x14ac:dyDescent="0.2">
      <c r="A36" s="278" t="s">
        <v>49</v>
      </c>
      <c r="B36" s="64">
        <f>+B30/B24</f>
        <v>0</v>
      </c>
      <c r="C36" s="65">
        <f t="shared" ref="C36:V36" si="4">+C30/C24</f>
        <v>0</v>
      </c>
      <c r="D36" s="64">
        <f>+D30/D24</f>
        <v>0</v>
      </c>
      <c r="E36" s="64">
        <f t="shared" si="4"/>
        <v>0</v>
      </c>
      <c r="F36" s="64">
        <v>0</v>
      </c>
      <c r="G36" s="64">
        <v>0</v>
      </c>
      <c r="H36" s="64">
        <v>0</v>
      </c>
      <c r="I36" s="64">
        <f t="shared" si="4"/>
        <v>1.8181818181818181E-2</v>
      </c>
      <c r="J36" s="64">
        <f t="shared" si="4"/>
        <v>0</v>
      </c>
      <c r="K36" s="64">
        <v>0</v>
      </c>
      <c r="L36" s="64">
        <v>0</v>
      </c>
      <c r="M36" s="64">
        <f t="shared" si="4"/>
        <v>0</v>
      </c>
      <c r="N36" s="64">
        <f>+N30/N24</f>
        <v>0</v>
      </c>
      <c r="O36" s="64">
        <f t="shared" si="4"/>
        <v>0</v>
      </c>
      <c r="P36" s="64">
        <f t="shared" si="4"/>
        <v>0</v>
      </c>
      <c r="Q36" s="64">
        <f t="shared" si="4"/>
        <v>0</v>
      </c>
      <c r="R36" s="227">
        <f>+R30/R24</f>
        <v>0</v>
      </c>
      <c r="S36" s="229">
        <f>+S30/S24</f>
        <v>3.1379046328023995E-4</v>
      </c>
      <c r="T36" s="228">
        <f t="shared" si="4"/>
        <v>0</v>
      </c>
      <c r="U36" s="227">
        <f>+U30/U24</f>
        <v>0</v>
      </c>
      <c r="V36" s="320">
        <f t="shared" si="4"/>
        <v>1.0480158963051152E-4</v>
      </c>
    </row>
    <row r="37" spans="1:24" s="218" customFormat="1" ht="18" hidden="1" customHeight="1" x14ac:dyDescent="0.2">
      <c r="A37" s="284" t="s">
        <v>416</v>
      </c>
      <c r="B37" s="285"/>
      <c r="C37" s="66"/>
      <c r="D37" s="285"/>
      <c r="E37" s="285"/>
      <c r="F37" s="285"/>
      <c r="G37" s="285"/>
      <c r="H37" s="285"/>
      <c r="I37" s="285"/>
      <c r="J37" s="285"/>
      <c r="K37" s="285"/>
      <c r="L37" s="285"/>
      <c r="M37" s="285"/>
      <c r="N37" s="285"/>
      <c r="O37" s="285"/>
      <c r="P37" s="285"/>
      <c r="Q37" s="285"/>
      <c r="R37" s="285"/>
      <c r="S37" s="66"/>
      <c r="T37" s="285"/>
      <c r="U37" s="285"/>
      <c r="V37" s="286"/>
    </row>
    <row r="38" spans="1:24" s="55" customFormat="1" ht="9.9499999999999993" customHeight="1" x14ac:dyDescent="0.2">
      <c r="A38" s="273"/>
      <c r="B38" s="67"/>
      <c r="C38" s="56"/>
      <c r="D38" s="67"/>
      <c r="E38" s="67"/>
      <c r="F38" s="67"/>
      <c r="G38" s="67"/>
      <c r="H38" s="67"/>
      <c r="I38" s="67"/>
      <c r="J38" s="67"/>
      <c r="K38" s="67"/>
      <c r="L38" s="67"/>
      <c r="M38" s="67"/>
      <c r="N38" s="67"/>
      <c r="O38" s="67"/>
      <c r="P38" s="67"/>
      <c r="Q38" s="67"/>
      <c r="R38" s="67"/>
      <c r="S38" s="67"/>
      <c r="T38" s="67"/>
      <c r="U38" s="56"/>
      <c r="V38" s="287"/>
    </row>
    <row r="39" spans="1:24" s="55" customFormat="1" ht="6.75" customHeight="1" thickBot="1" x14ac:dyDescent="0.25">
      <c r="A39" s="288"/>
      <c r="B39" s="68"/>
      <c r="C39" s="58"/>
      <c r="D39" s="68"/>
      <c r="E39" s="68"/>
      <c r="F39" s="68"/>
      <c r="G39" s="68"/>
      <c r="H39" s="68"/>
      <c r="I39" s="68"/>
      <c r="J39" s="68"/>
      <c r="K39" s="68"/>
      <c r="L39" s="68"/>
      <c r="M39" s="68"/>
      <c r="N39" s="68"/>
      <c r="O39" s="68"/>
      <c r="P39" s="68"/>
      <c r="Q39" s="68"/>
      <c r="R39" s="68"/>
      <c r="S39" s="68"/>
      <c r="T39" s="68"/>
      <c r="U39" s="58"/>
      <c r="V39" s="289"/>
    </row>
    <row r="40" spans="1:24" s="55" customFormat="1" ht="13.5" thickBot="1" x14ac:dyDescent="0.25">
      <c r="A40" s="290" t="s">
        <v>482</v>
      </c>
      <c r="B40" s="154"/>
      <c r="C40" s="154"/>
      <c r="D40" s="154"/>
      <c r="E40" s="154"/>
      <c r="F40" s="154"/>
      <c r="G40" s="154"/>
      <c r="H40" s="154"/>
      <c r="I40" s="154"/>
      <c r="J40" s="154"/>
      <c r="K40" s="154"/>
      <c r="L40" s="154"/>
      <c r="M40" s="154"/>
      <c r="N40" s="154"/>
      <c r="O40" s="154"/>
      <c r="P40" s="154"/>
      <c r="Q40" s="154"/>
      <c r="R40" s="154"/>
      <c r="S40" s="154"/>
      <c r="T40" s="154"/>
      <c r="U40" s="154"/>
      <c r="V40" s="291"/>
    </row>
    <row r="41" spans="1:24" s="55" customFormat="1" ht="4.7" customHeight="1" x14ac:dyDescent="0.2">
      <c r="A41" s="275"/>
      <c r="B41" s="267"/>
      <c r="C41" s="267"/>
      <c r="D41" s="267"/>
      <c r="E41" s="267"/>
      <c r="F41" s="267"/>
      <c r="G41" s="267"/>
      <c r="H41" s="267"/>
      <c r="I41" s="267"/>
      <c r="J41" s="267"/>
      <c r="K41" s="267"/>
      <c r="L41" s="267"/>
      <c r="M41" s="267"/>
      <c r="N41" s="267"/>
      <c r="O41" s="267"/>
      <c r="P41" s="267"/>
      <c r="Q41" s="267"/>
      <c r="R41" s="267"/>
      <c r="S41" s="267"/>
      <c r="T41" s="267"/>
      <c r="U41" s="267"/>
      <c r="V41" s="276"/>
    </row>
    <row r="42" spans="1:24" s="55" customFormat="1" x14ac:dyDescent="0.2">
      <c r="A42" s="277" t="s">
        <v>48</v>
      </c>
      <c r="B42" s="322"/>
      <c r="C42" s="323"/>
      <c r="D42" s="322"/>
      <c r="E42" s="322"/>
      <c r="F42" s="322"/>
      <c r="G42" s="322"/>
      <c r="H42" s="322"/>
      <c r="I42" s="322"/>
      <c r="J42" s="322"/>
      <c r="K42" s="322"/>
      <c r="L42" s="322"/>
      <c r="M42" s="322"/>
      <c r="N42" s="322"/>
      <c r="O42" s="324"/>
      <c r="P42" s="322"/>
      <c r="Q42" s="323"/>
      <c r="R42" s="352"/>
      <c r="S42" s="326"/>
      <c r="T42" s="327"/>
      <c r="U42" s="323"/>
      <c r="V42" s="328"/>
    </row>
    <row r="43" spans="1:24" s="55" customFormat="1" x14ac:dyDescent="0.2">
      <c r="A43" s="278" t="s">
        <v>49</v>
      </c>
      <c r="B43" s="329">
        <v>0</v>
      </c>
      <c r="C43" s="329">
        <v>67.45</v>
      </c>
      <c r="D43" s="329">
        <v>0</v>
      </c>
      <c r="E43" s="329">
        <v>0</v>
      </c>
      <c r="F43" s="329">
        <v>0</v>
      </c>
      <c r="G43" s="329">
        <v>0</v>
      </c>
      <c r="H43" s="329">
        <v>0</v>
      </c>
      <c r="I43" s="329">
        <v>1</v>
      </c>
      <c r="J43" s="329">
        <v>0</v>
      </c>
      <c r="K43" s="329">
        <v>0</v>
      </c>
      <c r="L43" s="329">
        <v>0</v>
      </c>
      <c r="M43" s="329">
        <v>0</v>
      </c>
      <c r="N43" s="329">
        <v>0</v>
      </c>
      <c r="O43" s="329">
        <v>0</v>
      </c>
      <c r="P43" s="329">
        <v>0</v>
      </c>
      <c r="Q43" s="344">
        <v>0</v>
      </c>
      <c r="R43" s="366">
        <v>0</v>
      </c>
      <c r="S43" s="238">
        <f>SUM(B43:R43)</f>
        <v>68.45</v>
      </c>
      <c r="T43" s="329">
        <v>0</v>
      </c>
      <c r="U43" s="329">
        <v>189</v>
      </c>
      <c r="V43" s="330">
        <f>SUM(S43:U43)</f>
        <v>257.45</v>
      </c>
    </row>
    <row r="44" spans="1:24" s="55" customFormat="1" ht="6.75" customHeight="1" x14ac:dyDescent="0.2">
      <c r="A44" s="279"/>
      <c r="B44" s="331"/>
      <c r="C44" s="332"/>
      <c r="D44" s="331"/>
      <c r="E44" s="331"/>
      <c r="F44" s="331"/>
      <c r="G44" s="331"/>
      <c r="H44" s="331"/>
      <c r="I44" s="331"/>
      <c r="J44" s="331"/>
      <c r="K44" s="331"/>
      <c r="L44" s="331"/>
      <c r="M44" s="331"/>
      <c r="N44" s="331"/>
      <c r="O44" s="333"/>
      <c r="P44" s="331"/>
      <c r="Q44" s="332"/>
      <c r="R44" s="367"/>
      <c r="S44" s="335"/>
      <c r="T44" s="336"/>
      <c r="U44" s="332"/>
      <c r="V44" s="337"/>
    </row>
    <row r="45" spans="1:24" s="55" customFormat="1" x14ac:dyDescent="0.2">
      <c r="A45" s="269" t="s">
        <v>482</v>
      </c>
      <c r="B45" s="338"/>
      <c r="C45" s="323"/>
      <c r="D45" s="338"/>
      <c r="E45" s="338"/>
      <c r="F45" s="338"/>
      <c r="G45" s="338"/>
      <c r="H45" s="338"/>
      <c r="I45" s="338"/>
      <c r="J45" s="338"/>
      <c r="K45" s="338"/>
      <c r="L45" s="338"/>
      <c r="M45" s="338"/>
      <c r="N45" s="338"/>
      <c r="O45" s="339"/>
      <c r="P45" s="338"/>
      <c r="Q45" s="340"/>
      <c r="R45" s="353"/>
      <c r="S45" s="326"/>
      <c r="T45" s="341"/>
      <c r="U45" s="323"/>
      <c r="V45" s="328"/>
      <c r="X45" s="217"/>
    </row>
    <row r="46" spans="1:24" s="55" customFormat="1" x14ac:dyDescent="0.2">
      <c r="A46" s="271" t="s">
        <v>47</v>
      </c>
      <c r="B46" s="237">
        <f>+B33+B43</f>
        <v>30</v>
      </c>
      <c r="C46" s="329">
        <v>2248.34</v>
      </c>
      <c r="D46" s="237">
        <f>D33+D43</f>
        <v>135</v>
      </c>
      <c r="E46" s="237">
        <f t="shared" ref="E46:T46" si="5">E33+E43</f>
        <v>41</v>
      </c>
      <c r="F46" s="237">
        <f t="shared" si="5"/>
        <v>0</v>
      </c>
      <c r="G46" s="237">
        <f t="shared" si="5"/>
        <v>0</v>
      </c>
      <c r="H46" s="237">
        <f t="shared" si="5"/>
        <v>0</v>
      </c>
      <c r="I46" s="237">
        <f t="shared" si="5"/>
        <v>57</v>
      </c>
      <c r="J46" s="237">
        <f t="shared" si="5"/>
        <v>50</v>
      </c>
      <c r="K46" s="237">
        <f t="shared" si="5"/>
        <v>0</v>
      </c>
      <c r="L46" s="237">
        <f t="shared" si="5"/>
        <v>0</v>
      </c>
      <c r="M46" s="237">
        <f t="shared" si="5"/>
        <v>12</v>
      </c>
      <c r="N46" s="237">
        <f t="shared" si="5"/>
        <v>63</v>
      </c>
      <c r="O46" s="237">
        <f t="shared" si="5"/>
        <v>13.5</v>
      </c>
      <c r="P46" s="237">
        <f t="shared" si="5"/>
        <v>51</v>
      </c>
      <c r="Q46" s="237">
        <f t="shared" si="5"/>
        <v>8</v>
      </c>
      <c r="R46" s="342">
        <f t="shared" si="5"/>
        <v>480</v>
      </c>
      <c r="S46" s="239">
        <f>+S33+S43</f>
        <v>3256.29</v>
      </c>
      <c r="T46" s="343">
        <f t="shared" si="5"/>
        <v>55</v>
      </c>
      <c r="U46" s="344">
        <v>6300</v>
      </c>
      <c r="V46" s="272">
        <f>+V33+V43</f>
        <v>9800.2900000000009</v>
      </c>
      <c r="X46" s="217"/>
    </row>
    <row r="47" spans="1:24" s="55" customFormat="1" ht="6.75" customHeight="1" x14ac:dyDescent="0.2">
      <c r="A47" s="265"/>
      <c r="B47" s="292"/>
      <c r="C47" s="293"/>
      <c r="D47" s="292"/>
      <c r="E47" s="292"/>
      <c r="F47" s="292"/>
      <c r="G47" s="292"/>
      <c r="H47" s="292"/>
      <c r="I47" s="292"/>
      <c r="J47" s="292"/>
      <c r="K47" s="292"/>
      <c r="L47" s="292"/>
      <c r="M47" s="292"/>
      <c r="N47" s="292"/>
      <c r="O47" s="292"/>
      <c r="P47" s="292"/>
      <c r="Q47" s="292"/>
      <c r="R47" s="292"/>
      <c r="S47" s="293"/>
      <c r="T47" s="292"/>
      <c r="U47" s="293"/>
      <c r="V47" s="294"/>
    </row>
    <row r="48" spans="1:24" x14ac:dyDescent="0.2">
      <c r="A48" s="277" t="s">
        <v>50</v>
      </c>
      <c r="B48" s="69"/>
      <c r="C48" s="70"/>
      <c r="D48" s="76"/>
      <c r="E48" s="76"/>
      <c r="F48" s="76"/>
      <c r="G48" s="76"/>
      <c r="H48" s="76"/>
      <c r="I48" s="76"/>
      <c r="J48" s="76"/>
      <c r="K48" s="76"/>
      <c r="L48" s="76"/>
      <c r="M48" s="76"/>
      <c r="N48" s="76"/>
      <c r="O48" s="76"/>
      <c r="P48" s="74"/>
      <c r="Q48" s="76"/>
      <c r="R48" s="76"/>
      <c r="S48" s="71"/>
      <c r="T48" s="73"/>
      <c r="U48" s="70"/>
      <c r="V48" s="295"/>
    </row>
    <row r="49" spans="1:24" x14ac:dyDescent="0.2">
      <c r="A49" s="278" t="s">
        <v>49</v>
      </c>
      <c r="B49" s="77">
        <f t="shared" ref="B49:Q49" si="6">+B43/B33</f>
        <v>0</v>
      </c>
      <c r="C49" s="77">
        <f t="shared" si="6"/>
        <v>2.9999911045482445E-2</v>
      </c>
      <c r="D49" s="77">
        <f>+D43/D33</f>
        <v>0</v>
      </c>
      <c r="E49" s="77">
        <f t="shared" si="6"/>
        <v>0</v>
      </c>
      <c r="F49" s="77">
        <v>0</v>
      </c>
      <c r="G49" s="77">
        <v>0</v>
      </c>
      <c r="H49" s="77">
        <v>0</v>
      </c>
      <c r="I49" s="77">
        <f t="shared" si="6"/>
        <v>1.7857142857142856E-2</v>
      </c>
      <c r="J49" s="77">
        <f t="shared" si="6"/>
        <v>0</v>
      </c>
      <c r="K49" s="77">
        <v>0</v>
      </c>
      <c r="L49" s="77">
        <v>0</v>
      </c>
      <c r="M49" s="77">
        <f t="shared" si="6"/>
        <v>0</v>
      </c>
      <c r="N49" s="77">
        <f t="shared" si="6"/>
        <v>0</v>
      </c>
      <c r="O49" s="77">
        <f t="shared" si="6"/>
        <v>0</v>
      </c>
      <c r="P49" s="77">
        <f t="shared" si="6"/>
        <v>0</v>
      </c>
      <c r="Q49" s="77">
        <f t="shared" si="6"/>
        <v>0</v>
      </c>
      <c r="R49" s="345">
        <f>+R43/R33</f>
        <v>0</v>
      </c>
      <c r="S49" s="347">
        <f>+S43/S33</f>
        <v>2.1472219433848624E-2</v>
      </c>
      <c r="T49" s="346">
        <f>+T43/T33</f>
        <v>0</v>
      </c>
      <c r="U49" s="345">
        <f>+U43/U33</f>
        <v>0.03</v>
      </c>
      <c r="V49" s="348">
        <f>+V43/V33</f>
        <v>2.6978341877260857E-2</v>
      </c>
      <c r="X49" s="219"/>
    </row>
    <row r="50" spans="1:24" s="218" customFormat="1" ht="18" customHeight="1" x14ac:dyDescent="0.2">
      <c r="A50" s="284" t="s">
        <v>416</v>
      </c>
      <c r="B50" s="285"/>
      <c r="C50" s="285"/>
      <c r="D50" s="285"/>
      <c r="E50" s="285"/>
      <c r="F50" s="285"/>
      <c r="G50" s="66"/>
      <c r="H50" s="285"/>
      <c r="I50" s="285"/>
      <c r="J50" s="285"/>
      <c r="K50" s="285"/>
      <c r="L50" s="285"/>
      <c r="M50" s="285"/>
      <c r="N50" s="285"/>
      <c r="O50" s="285"/>
      <c r="P50" s="285"/>
      <c r="Q50" s="285"/>
      <c r="R50" s="285"/>
      <c r="S50" s="66"/>
      <c r="T50" s="285"/>
      <c r="U50" s="285"/>
      <c r="V50" s="286"/>
    </row>
    <row r="51" spans="1:24" x14ac:dyDescent="0.2">
      <c r="A51" s="273"/>
      <c r="B51" s="67"/>
      <c r="C51" s="78"/>
      <c r="D51" s="266"/>
      <c r="E51" s="266"/>
      <c r="F51" s="67"/>
      <c r="G51" s="67"/>
      <c r="H51" s="67"/>
      <c r="I51" s="67"/>
      <c r="J51" s="67"/>
      <c r="K51" s="67"/>
      <c r="L51" s="67"/>
      <c r="M51" s="67"/>
      <c r="N51" s="67"/>
      <c r="O51" s="67"/>
      <c r="P51" s="67"/>
      <c r="Q51" s="67"/>
      <c r="R51" s="67"/>
      <c r="S51" s="67"/>
      <c r="T51" s="67"/>
      <c r="U51" s="56"/>
      <c r="V51" s="287"/>
    </row>
    <row r="52" spans="1:24" x14ac:dyDescent="0.2">
      <c r="A52" s="265"/>
      <c r="B52" s="67"/>
      <c r="C52" s="266"/>
      <c r="D52" s="266"/>
      <c r="E52" s="266"/>
      <c r="F52" s="266"/>
      <c r="G52" s="266"/>
      <c r="H52" s="266"/>
      <c r="I52" s="266"/>
      <c r="J52" s="266"/>
      <c r="K52" s="266"/>
      <c r="L52" s="266"/>
      <c r="M52" s="266"/>
      <c r="N52" s="266"/>
      <c r="O52" s="266"/>
      <c r="P52" s="266"/>
      <c r="Q52" s="266"/>
      <c r="R52" s="266"/>
      <c r="S52" s="267"/>
      <c r="T52" s="266"/>
      <c r="U52" s="266"/>
      <c r="V52" s="268"/>
    </row>
    <row r="53" spans="1:24" x14ac:dyDescent="0.2">
      <c r="A53" s="265"/>
      <c r="B53" s="67"/>
      <c r="C53" s="78"/>
      <c r="D53" s="67"/>
      <c r="E53" s="266"/>
      <c r="F53" s="266"/>
      <c r="G53" s="266"/>
      <c r="H53" s="266"/>
      <c r="I53" s="266"/>
      <c r="J53" s="266"/>
      <c r="K53" s="266"/>
      <c r="L53" s="266"/>
      <c r="M53" s="266"/>
      <c r="N53" s="266"/>
      <c r="O53" s="266"/>
      <c r="P53" s="266"/>
      <c r="Q53" s="266"/>
      <c r="R53" s="266"/>
      <c r="S53" s="267"/>
      <c r="T53" s="266"/>
      <c r="U53" s="266"/>
      <c r="V53" s="268"/>
    </row>
    <row r="54" spans="1:24" x14ac:dyDescent="0.2">
      <c r="A54" s="265"/>
      <c r="B54" s="67"/>
      <c r="C54" s="78"/>
      <c r="D54" s="67"/>
      <c r="E54" s="266"/>
      <c r="F54" s="266"/>
      <c r="G54" s="266"/>
      <c r="H54" s="266"/>
      <c r="I54" s="266"/>
      <c r="J54" s="266"/>
      <c r="K54" s="266"/>
      <c r="L54" s="266"/>
      <c r="M54" s="266"/>
      <c r="N54" s="266"/>
      <c r="O54" s="266"/>
      <c r="P54" s="266"/>
      <c r="Q54" s="266"/>
      <c r="R54" s="266"/>
      <c r="S54" s="267"/>
      <c r="T54" s="266"/>
      <c r="U54" s="266"/>
      <c r="V54" s="268"/>
    </row>
    <row r="55" spans="1:24" x14ac:dyDescent="0.2">
      <c r="A55" s="265"/>
      <c r="B55" s="266"/>
      <c r="C55" s="267"/>
      <c r="D55" s="266"/>
      <c r="E55" s="266"/>
      <c r="F55" s="266"/>
      <c r="G55" s="266"/>
      <c r="H55" s="266"/>
      <c r="I55" s="266"/>
      <c r="J55" s="266"/>
      <c r="K55" s="266"/>
      <c r="L55" s="266"/>
      <c r="M55" s="266"/>
      <c r="N55" s="266"/>
      <c r="O55" s="266"/>
      <c r="P55" s="266"/>
      <c r="Q55" s="266"/>
      <c r="R55" s="266"/>
      <c r="S55" s="267"/>
      <c r="T55" s="266"/>
      <c r="U55" s="266"/>
      <c r="V55" s="268"/>
    </row>
    <row r="56" spans="1:24" ht="13.5" thickBot="1" x14ac:dyDescent="0.25">
      <c r="A56" s="358"/>
      <c r="B56" s="297"/>
      <c r="C56" s="359"/>
      <c r="D56" s="297"/>
      <c r="E56" s="297"/>
      <c r="F56" s="297"/>
      <c r="G56" s="297"/>
      <c r="H56" s="297"/>
      <c r="I56" s="297"/>
      <c r="J56" s="297"/>
      <c r="K56" s="297"/>
      <c r="L56" s="297"/>
      <c r="M56" s="297"/>
      <c r="N56" s="297"/>
      <c r="O56" s="297"/>
      <c r="P56" s="297"/>
      <c r="Q56" s="297"/>
      <c r="R56" s="297"/>
      <c r="S56" s="359"/>
      <c r="T56" s="297"/>
      <c r="U56" s="297"/>
      <c r="V56" s="360"/>
    </row>
  </sheetData>
  <mergeCells count="3">
    <mergeCell ref="A1:V1"/>
    <mergeCell ref="A2:V2"/>
    <mergeCell ref="A3:V3"/>
  </mergeCells>
  <printOptions horizontalCentered="1"/>
  <pageMargins left="0.25" right="0.25" top="0.38" bottom="0.44" header="0" footer="0.18"/>
  <pageSetup scale="58" orientation="landscape" r:id="rId1"/>
  <headerFooter alignWithMargins="0">
    <oddFooter>&amp;L&amp;"Courier New,Regular"&amp;8&amp;F (&amp;A)&amp;C&amp;"Courier New,Regular"&amp;8page &amp;P of &amp;N&amp;R&amp;"Courier New,Regular"&amp;8&amp;D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4CF2-CD92-473C-9EA3-2BDE1E44A34C}">
  <sheetPr>
    <pageSetUpPr fitToPage="1"/>
  </sheetPr>
  <dimension ref="A1:X57"/>
  <sheetViews>
    <sheetView zoomScaleNormal="100" workbookViewId="0">
      <pane ySplit="9" topLeftCell="A10" activePane="bottomLeft" state="frozen"/>
      <selection activeCell="O38" sqref="O38"/>
      <selection pane="bottomLeft" activeCell="P44" sqref="P44"/>
    </sheetView>
  </sheetViews>
  <sheetFormatPr defaultColWidth="9.140625" defaultRowHeight="12.75" x14ac:dyDescent="0.2"/>
  <cols>
    <col min="1" max="2" width="9.7109375" style="54" customWidth="1"/>
    <col min="3" max="3" width="15.7109375" style="55" customWidth="1"/>
    <col min="4" max="4" width="9.7109375" style="54" customWidth="1"/>
    <col min="5" max="5" width="8.7109375" style="54" customWidth="1"/>
    <col min="6" max="6" width="9.85546875" style="54" customWidth="1"/>
    <col min="7" max="7" width="10" style="54" customWidth="1"/>
    <col min="8" max="8" width="9.140625" style="54" customWidth="1"/>
    <col min="9" max="10" width="9.7109375" style="54" customWidth="1"/>
    <col min="11" max="11" width="8.5703125" style="54" customWidth="1"/>
    <col min="12" max="12" width="9.7109375" style="54" customWidth="1"/>
    <col min="13" max="13" width="10.140625" style="54" customWidth="1"/>
    <col min="14" max="14" width="9.28515625" style="54" customWidth="1"/>
    <col min="15" max="15" width="7.85546875" style="54" customWidth="1"/>
    <col min="16" max="16" width="8.42578125" style="54" customWidth="1"/>
    <col min="17" max="17" width="10.85546875" style="54" bestFit="1" customWidth="1"/>
    <col min="18" max="18" width="9.7109375" style="54" customWidth="1"/>
    <col min="19" max="19" width="11.140625" style="55" customWidth="1"/>
    <col min="20" max="20" width="12.5703125" style="54" customWidth="1"/>
    <col min="21" max="21" width="11.5703125" style="54" customWidth="1"/>
    <col min="22" max="22" width="13.28515625" style="54" bestFit="1" customWidth="1"/>
    <col min="23" max="23" width="9.140625" style="54"/>
    <col min="24" max="24" width="10.28515625" style="54" bestFit="1" customWidth="1"/>
    <col min="25" max="16384" width="9.140625" style="54"/>
  </cols>
  <sheetData>
    <row r="1" spans="1:22" ht="15" x14ac:dyDescent="0.2">
      <c r="A1" s="519" t="s">
        <v>83</v>
      </c>
      <c r="B1" s="520"/>
      <c r="C1" s="520"/>
      <c r="D1" s="520"/>
      <c r="E1" s="520"/>
      <c r="F1" s="520"/>
      <c r="G1" s="520"/>
      <c r="H1" s="520"/>
      <c r="I1" s="520"/>
      <c r="J1" s="520"/>
      <c r="K1" s="520"/>
      <c r="L1" s="520"/>
      <c r="M1" s="520"/>
      <c r="N1" s="520"/>
      <c r="O1" s="520"/>
      <c r="P1" s="520"/>
      <c r="Q1" s="520"/>
      <c r="R1" s="520"/>
      <c r="S1" s="520"/>
      <c r="T1" s="520"/>
      <c r="U1" s="520"/>
      <c r="V1" s="521"/>
    </row>
    <row r="2" spans="1:22" ht="15" x14ac:dyDescent="0.2">
      <c r="A2" s="522" t="s">
        <v>476</v>
      </c>
      <c r="B2" s="523"/>
      <c r="C2" s="523"/>
      <c r="D2" s="523"/>
      <c r="E2" s="523"/>
      <c r="F2" s="523"/>
      <c r="G2" s="523"/>
      <c r="H2" s="523"/>
      <c r="I2" s="523"/>
      <c r="J2" s="523"/>
      <c r="K2" s="523"/>
      <c r="L2" s="523"/>
      <c r="M2" s="523"/>
      <c r="N2" s="523"/>
      <c r="O2" s="523"/>
      <c r="P2" s="523"/>
      <c r="Q2" s="523"/>
      <c r="R2" s="523"/>
      <c r="S2" s="523"/>
      <c r="T2" s="523"/>
      <c r="U2" s="523"/>
      <c r="V2" s="524"/>
    </row>
    <row r="3" spans="1:22" ht="15" x14ac:dyDescent="0.2">
      <c r="A3" s="525" t="s">
        <v>531</v>
      </c>
      <c r="B3" s="526"/>
      <c r="C3" s="526"/>
      <c r="D3" s="526"/>
      <c r="E3" s="526"/>
      <c r="F3" s="526"/>
      <c r="G3" s="526"/>
      <c r="H3" s="526"/>
      <c r="I3" s="526"/>
      <c r="J3" s="526"/>
      <c r="K3" s="526"/>
      <c r="L3" s="526"/>
      <c r="M3" s="526"/>
      <c r="N3" s="526"/>
      <c r="O3" s="526"/>
      <c r="P3" s="526"/>
      <c r="Q3" s="526"/>
      <c r="R3" s="526"/>
      <c r="S3" s="526"/>
      <c r="T3" s="526"/>
      <c r="U3" s="526"/>
      <c r="V3" s="527"/>
    </row>
    <row r="4" spans="1:22" ht="15" x14ac:dyDescent="0.2">
      <c r="A4" s="240"/>
      <c r="B4" s="41"/>
      <c r="C4" s="42"/>
      <c r="D4" s="43"/>
      <c r="E4" s="43"/>
      <c r="F4" s="43"/>
      <c r="G4" s="43"/>
      <c r="H4" s="43"/>
      <c r="I4" s="44"/>
      <c r="J4" s="45"/>
      <c r="K4" s="45"/>
      <c r="L4" s="45"/>
      <c r="M4" s="45"/>
      <c r="N4" s="45"/>
      <c r="O4" s="45"/>
      <c r="P4" s="45"/>
      <c r="Q4" s="45"/>
      <c r="R4" s="45"/>
      <c r="S4" s="46"/>
      <c r="T4" s="44"/>
      <c r="U4" s="47"/>
      <c r="V4" s="241"/>
    </row>
    <row r="5" spans="1:22" ht="15" x14ac:dyDescent="0.2">
      <c r="A5" s="242" t="s">
        <v>86</v>
      </c>
      <c r="B5" s="243"/>
      <c r="C5" s="244"/>
      <c r="D5" s="245"/>
      <c r="E5" s="245"/>
      <c r="F5" s="245"/>
      <c r="G5" s="245"/>
      <c r="H5" s="245"/>
      <c r="I5" s="243"/>
      <c r="J5" s="246"/>
      <c r="K5" s="246"/>
      <c r="L5" s="246"/>
      <c r="M5" s="246"/>
      <c r="N5" s="246"/>
      <c r="O5" s="246"/>
      <c r="P5" s="246"/>
      <c r="Q5" s="246"/>
      <c r="R5" s="246"/>
      <c r="S5" s="247"/>
      <c r="T5" s="248"/>
      <c r="U5" s="249"/>
      <c r="V5" s="250"/>
    </row>
    <row r="6" spans="1:22" ht="15.75" thickBot="1" x14ac:dyDescent="0.25">
      <c r="A6" s="251"/>
      <c r="B6" s="252"/>
      <c r="C6" s="253"/>
      <c r="D6" s="254"/>
      <c r="E6" s="254"/>
      <c r="F6" s="254"/>
      <c r="G6" s="254"/>
      <c r="H6" s="254"/>
      <c r="I6" s="243"/>
      <c r="J6" s="246"/>
      <c r="K6" s="246"/>
      <c r="L6" s="246"/>
      <c r="M6" s="246"/>
      <c r="N6" s="246"/>
      <c r="O6" s="246"/>
      <c r="P6" s="246"/>
      <c r="Q6" s="246"/>
      <c r="R6" s="246"/>
      <c r="S6" s="247"/>
      <c r="T6" s="243"/>
      <c r="U6" s="255"/>
      <c r="V6" s="256"/>
    </row>
    <row r="7" spans="1:22" x14ac:dyDescent="0.2">
      <c r="A7" s="257"/>
      <c r="B7" s="48"/>
      <c r="C7" s="49"/>
      <c r="D7" s="49"/>
      <c r="E7" s="49"/>
      <c r="F7" s="49"/>
      <c r="G7" s="49"/>
      <c r="H7" s="49"/>
      <c r="I7" s="49"/>
      <c r="J7" s="49"/>
      <c r="K7" s="49"/>
      <c r="L7" s="49"/>
      <c r="M7" s="49"/>
      <c r="N7" s="49"/>
      <c r="O7" s="49"/>
      <c r="P7" s="49"/>
      <c r="Q7" s="49"/>
      <c r="R7" s="49"/>
      <c r="S7" s="49"/>
      <c r="T7" s="49" t="s">
        <v>33</v>
      </c>
      <c r="U7" s="48" t="s">
        <v>33</v>
      </c>
      <c r="V7" s="258"/>
    </row>
    <row r="8" spans="1:22" x14ac:dyDescent="0.2">
      <c r="A8" s="259" t="s">
        <v>34</v>
      </c>
      <c r="B8" s="50" t="s">
        <v>35</v>
      </c>
      <c r="C8" s="51" t="s">
        <v>36</v>
      </c>
      <c r="D8" s="51" t="s">
        <v>37</v>
      </c>
      <c r="E8" s="51" t="s">
        <v>38</v>
      </c>
      <c r="F8" s="51"/>
      <c r="G8" s="51"/>
      <c r="H8" s="51"/>
      <c r="I8" s="51" t="s">
        <v>41</v>
      </c>
      <c r="J8" s="51" t="s">
        <v>299</v>
      </c>
      <c r="K8" s="51"/>
      <c r="L8" s="51"/>
      <c r="M8" s="51" t="s">
        <v>223</v>
      </c>
      <c r="N8" s="51" t="s">
        <v>224</v>
      </c>
      <c r="O8" s="51" t="s">
        <v>228</v>
      </c>
      <c r="P8" s="51" t="s">
        <v>226</v>
      </c>
      <c r="Q8" s="51" t="s">
        <v>311</v>
      </c>
      <c r="R8" s="51" t="s">
        <v>514</v>
      </c>
      <c r="S8" s="51" t="s">
        <v>43</v>
      </c>
      <c r="T8" s="51" t="s">
        <v>37</v>
      </c>
      <c r="U8" s="50" t="s">
        <v>53</v>
      </c>
      <c r="V8" s="260" t="s">
        <v>33</v>
      </c>
    </row>
    <row r="9" spans="1:22" x14ac:dyDescent="0.2">
      <c r="A9" s="261" t="s">
        <v>44</v>
      </c>
      <c r="B9" s="52" t="s">
        <v>45</v>
      </c>
      <c r="C9" s="53" t="s">
        <v>45</v>
      </c>
      <c r="D9" s="53" t="s">
        <v>45</v>
      </c>
      <c r="E9" s="53" t="s">
        <v>45</v>
      </c>
      <c r="F9" s="53"/>
      <c r="G9" s="53"/>
      <c r="H9" s="53"/>
      <c r="I9" s="53" t="s">
        <v>45</v>
      </c>
      <c r="J9" s="53" t="s">
        <v>45</v>
      </c>
      <c r="K9" s="53"/>
      <c r="L9" s="53"/>
      <c r="M9" s="53" t="s">
        <v>45</v>
      </c>
      <c r="N9" s="53" t="s">
        <v>45</v>
      </c>
      <c r="O9" s="53" t="s">
        <v>45</v>
      </c>
      <c r="P9" s="53" t="s">
        <v>45</v>
      </c>
      <c r="Q9" s="53" t="s">
        <v>45</v>
      </c>
      <c r="R9" s="53" t="s">
        <v>45</v>
      </c>
      <c r="S9" s="53" t="s">
        <v>46</v>
      </c>
      <c r="T9" s="53" t="s">
        <v>45</v>
      </c>
      <c r="U9" s="52" t="s">
        <v>36</v>
      </c>
      <c r="V9" s="262" t="s">
        <v>46</v>
      </c>
    </row>
    <row r="10" spans="1:22" x14ac:dyDescent="0.2">
      <c r="A10" s="263">
        <v>1</v>
      </c>
      <c r="B10" s="220">
        <v>30</v>
      </c>
      <c r="C10" s="221">
        <v>187.36</v>
      </c>
      <c r="D10" s="220">
        <v>0</v>
      </c>
      <c r="E10" s="220">
        <v>3.42</v>
      </c>
      <c r="F10" s="220"/>
      <c r="G10" s="220"/>
      <c r="H10" s="220"/>
      <c r="I10" s="220">
        <v>4.58</v>
      </c>
      <c r="J10" s="220">
        <v>4.17</v>
      </c>
      <c r="K10" s="220"/>
      <c r="L10" s="220"/>
      <c r="M10" s="221">
        <v>1</v>
      </c>
      <c r="N10" s="220">
        <v>5.25</v>
      </c>
      <c r="O10" s="221">
        <v>13.5</v>
      </c>
      <c r="P10" s="220">
        <v>4.25</v>
      </c>
      <c r="Q10" s="220">
        <v>8</v>
      </c>
      <c r="R10" s="220">
        <v>30</v>
      </c>
      <c r="S10" s="216">
        <f t="shared" ref="S10:S21" si="0">SUM(B10:R10)</f>
        <v>291.52999999999997</v>
      </c>
      <c r="T10" s="220">
        <v>4.58</v>
      </c>
      <c r="U10" s="221">
        <v>525</v>
      </c>
      <c r="V10" s="264">
        <f>SUM(S10:U10)</f>
        <v>821.1099999999999</v>
      </c>
    </row>
    <row r="11" spans="1:22" x14ac:dyDescent="0.2">
      <c r="A11" s="263">
        <v>2</v>
      </c>
      <c r="B11" s="220">
        <v>30</v>
      </c>
      <c r="C11" s="221">
        <v>374.72</v>
      </c>
      <c r="D11" s="220">
        <v>22.5</v>
      </c>
      <c r="E11" s="220">
        <v>6.84</v>
      </c>
      <c r="F11" s="220"/>
      <c r="G11" s="220"/>
      <c r="H11" s="220"/>
      <c r="I11" s="220">
        <v>9.16</v>
      </c>
      <c r="J11" s="220">
        <v>8.34</v>
      </c>
      <c r="K11" s="220"/>
      <c r="L11" s="220"/>
      <c r="M11" s="221">
        <v>2</v>
      </c>
      <c r="N11" s="220">
        <v>10.5</v>
      </c>
      <c r="O11" s="221">
        <v>13.5</v>
      </c>
      <c r="P11" s="220">
        <v>8.5</v>
      </c>
      <c r="Q11" s="220">
        <v>8</v>
      </c>
      <c r="R11" s="220">
        <v>60</v>
      </c>
      <c r="S11" s="216">
        <f t="shared" si="0"/>
        <v>554.05999999999995</v>
      </c>
      <c r="T11" s="220">
        <v>9.16</v>
      </c>
      <c r="U11" s="221">
        <v>1050</v>
      </c>
      <c r="V11" s="264">
        <f t="shared" ref="V11:V20" si="1">SUM(S11:U11)</f>
        <v>1613.2199999999998</v>
      </c>
    </row>
    <row r="12" spans="1:22" x14ac:dyDescent="0.2">
      <c r="A12" s="263">
        <v>3</v>
      </c>
      <c r="B12" s="222">
        <v>30</v>
      </c>
      <c r="C12" s="223">
        <v>562.08000000000004</v>
      </c>
      <c r="D12" s="220">
        <v>33.75</v>
      </c>
      <c r="E12" s="222">
        <v>10.26</v>
      </c>
      <c r="F12" s="220"/>
      <c r="G12" s="222"/>
      <c r="H12" s="220"/>
      <c r="I12" s="222">
        <v>13.74</v>
      </c>
      <c r="J12" s="222">
        <v>12.51</v>
      </c>
      <c r="K12" s="222"/>
      <c r="L12" s="222"/>
      <c r="M12" s="223">
        <v>3</v>
      </c>
      <c r="N12" s="220">
        <v>15.75</v>
      </c>
      <c r="O12" s="221">
        <v>13.5</v>
      </c>
      <c r="P12" s="220">
        <v>12.75</v>
      </c>
      <c r="Q12" s="220">
        <v>8</v>
      </c>
      <c r="R12" s="220">
        <v>90</v>
      </c>
      <c r="S12" s="216">
        <f t="shared" si="0"/>
        <v>805.34</v>
      </c>
      <c r="T12" s="220">
        <v>13.74</v>
      </c>
      <c r="U12" s="223">
        <v>1575</v>
      </c>
      <c r="V12" s="264">
        <f t="shared" si="1"/>
        <v>2394.08</v>
      </c>
    </row>
    <row r="13" spans="1:22" x14ac:dyDescent="0.2">
      <c r="A13" s="263">
        <v>4</v>
      </c>
      <c r="B13" s="222">
        <v>30</v>
      </c>
      <c r="C13" s="223">
        <v>749.44</v>
      </c>
      <c r="D13" s="220">
        <v>45</v>
      </c>
      <c r="E13" s="222">
        <v>13.68</v>
      </c>
      <c r="F13" s="220"/>
      <c r="G13" s="222"/>
      <c r="H13" s="220"/>
      <c r="I13" s="222">
        <v>18.32</v>
      </c>
      <c r="J13" s="222">
        <v>16.68</v>
      </c>
      <c r="K13" s="222"/>
      <c r="L13" s="222"/>
      <c r="M13" s="223">
        <v>4</v>
      </c>
      <c r="N13" s="220">
        <v>21</v>
      </c>
      <c r="O13" s="221">
        <v>13.5</v>
      </c>
      <c r="P13" s="220">
        <v>17</v>
      </c>
      <c r="Q13" s="220">
        <v>8</v>
      </c>
      <c r="R13" s="220">
        <v>120</v>
      </c>
      <c r="S13" s="216">
        <f t="shared" si="0"/>
        <v>1056.6199999999999</v>
      </c>
      <c r="T13" s="220">
        <v>18.32</v>
      </c>
      <c r="U13" s="223">
        <v>2100</v>
      </c>
      <c r="V13" s="264">
        <f t="shared" si="1"/>
        <v>3174.9399999999996</v>
      </c>
    </row>
    <row r="14" spans="1:22" x14ac:dyDescent="0.2">
      <c r="A14" s="263">
        <v>5</v>
      </c>
      <c r="B14" s="222">
        <v>30</v>
      </c>
      <c r="C14" s="223">
        <v>936.80000000000007</v>
      </c>
      <c r="D14" s="220">
        <v>56.25</v>
      </c>
      <c r="E14" s="222">
        <v>17.100000000000001</v>
      </c>
      <c r="F14" s="220"/>
      <c r="G14" s="222"/>
      <c r="H14" s="220"/>
      <c r="I14" s="222">
        <v>22.9</v>
      </c>
      <c r="J14" s="222">
        <v>20.85</v>
      </c>
      <c r="K14" s="222"/>
      <c r="L14" s="222"/>
      <c r="M14" s="223">
        <v>5</v>
      </c>
      <c r="N14" s="220">
        <v>26.25</v>
      </c>
      <c r="O14" s="221">
        <v>13.5</v>
      </c>
      <c r="P14" s="220">
        <v>21.25</v>
      </c>
      <c r="Q14" s="220">
        <v>8</v>
      </c>
      <c r="R14" s="220">
        <v>150</v>
      </c>
      <c r="S14" s="216">
        <f t="shared" si="0"/>
        <v>1307.9000000000001</v>
      </c>
      <c r="T14" s="220">
        <v>22.9</v>
      </c>
      <c r="U14" s="223">
        <v>2625</v>
      </c>
      <c r="V14" s="264">
        <f t="shared" si="1"/>
        <v>3955.8</v>
      </c>
    </row>
    <row r="15" spans="1:22" x14ac:dyDescent="0.2">
      <c r="A15" s="263">
        <v>6</v>
      </c>
      <c r="B15" s="220">
        <v>30</v>
      </c>
      <c r="C15" s="221">
        <v>1124.1600000000001</v>
      </c>
      <c r="D15" s="220">
        <v>67.5</v>
      </c>
      <c r="E15" s="220">
        <v>20.520000000000003</v>
      </c>
      <c r="F15" s="220"/>
      <c r="G15" s="220"/>
      <c r="H15" s="220"/>
      <c r="I15" s="220">
        <v>27.479999999999997</v>
      </c>
      <c r="J15" s="220">
        <v>25.020000000000003</v>
      </c>
      <c r="K15" s="220"/>
      <c r="L15" s="220"/>
      <c r="M15" s="221">
        <v>6</v>
      </c>
      <c r="N15" s="220">
        <v>31.5</v>
      </c>
      <c r="O15" s="221">
        <v>13.5</v>
      </c>
      <c r="P15" s="220">
        <v>25.5</v>
      </c>
      <c r="Q15" s="220">
        <v>8</v>
      </c>
      <c r="R15" s="220">
        <v>180</v>
      </c>
      <c r="S15" s="216">
        <f t="shared" si="0"/>
        <v>1559.18</v>
      </c>
      <c r="T15" s="220">
        <v>27.479999999999997</v>
      </c>
      <c r="U15" s="221">
        <v>3150</v>
      </c>
      <c r="V15" s="264">
        <f t="shared" si="1"/>
        <v>4736.66</v>
      </c>
    </row>
    <row r="16" spans="1:22" x14ac:dyDescent="0.2">
      <c r="A16" s="263">
        <v>7</v>
      </c>
      <c r="B16" s="220">
        <v>30</v>
      </c>
      <c r="C16" s="221">
        <v>1311.52</v>
      </c>
      <c r="D16" s="220">
        <v>78.75</v>
      </c>
      <c r="E16" s="220">
        <v>23.940000000000005</v>
      </c>
      <c r="F16" s="220"/>
      <c r="G16" s="220"/>
      <c r="H16" s="220"/>
      <c r="I16" s="220">
        <v>32.059999999999995</v>
      </c>
      <c r="J16" s="220">
        <v>29.190000000000005</v>
      </c>
      <c r="K16" s="220"/>
      <c r="L16" s="220"/>
      <c r="M16" s="221">
        <v>7</v>
      </c>
      <c r="N16" s="220">
        <v>36.75</v>
      </c>
      <c r="O16" s="221">
        <v>13.5</v>
      </c>
      <c r="P16" s="220">
        <v>29.75</v>
      </c>
      <c r="Q16" s="220">
        <v>8</v>
      </c>
      <c r="R16" s="220">
        <v>210</v>
      </c>
      <c r="S16" s="216">
        <f t="shared" si="0"/>
        <v>1810.46</v>
      </c>
      <c r="T16" s="220">
        <v>32.059999999999995</v>
      </c>
      <c r="U16" s="221">
        <v>3675</v>
      </c>
      <c r="V16" s="264">
        <f t="shared" si="1"/>
        <v>5517.52</v>
      </c>
    </row>
    <row r="17" spans="1:24" x14ac:dyDescent="0.2">
      <c r="A17" s="263">
        <v>8</v>
      </c>
      <c r="B17" s="220">
        <v>30</v>
      </c>
      <c r="C17" s="221">
        <v>1498.88</v>
      </c>
      <c r="D17" s="220">
        <v>90</v>
      </c>
      <c r="E17" s="220">
        <v>27.360000000000007</v>
      </c>
      <c r="F17" s="220"/>
      <c r="G17" s="220"/>
      <c r="H17" s="220"/>
      <c r="I17" s="220">
        <v>36.639999999999993</v>
      </c>
      <c r="J17" s="220">
        <v>33.360000000000007</v>
      </c>
      <c r="K17" s="220"/>
      <c r="L17" s="220"/>
      <c r="M17" s="221">
        <v>8</v>
      </c>
      <c r="N17" s="220">
        <v>42</v>
      </c>
      <c r="O17" s="221">
        <v>13.5</v>
      </c>
      <c r="P17" s="220">
        <v>34</v>
      </c>
      <c r="Q17" s="220">
        <v>8</v>
      </c>
      <c r="R17" s="220">
        <v>240</v>
      </c>
      <c r="S17" s="216">
        <f t="shared" si="0"/>
        <v>2061.7399999999998</v>
      </c>
      <c r="T17" s="220">
        <v>36.639999999999993</v>
      </c>
      <c r="U17" s="221">
        <v>4200</v>
      </c>
      <c r="V17" s="264">
        <f t="shared" si="1"/>
        <v>6298.3799999999992</v>
      </c>
    </row>
    <row r="18" spans="1:24" x14ac:dyDescent="0.2">
      <c r="A18" s="263">
        <v>9</v>
      </c>
      <c r="B18" s="220">
        <v>30</v>
      </c>
      <c r="C18" s="221">
        <v>1686.2400000000002</v>
      </c>
      <c r="D18" s="220">
        <v>101.25</v>
      </c>
      <c r="E18" s="220">
        <v>30.780000000000008</v>
      </c>
      <c r="F18" s="220"/>
      <c r="G18" s="220"/>
      <c r="H18" s="220"/>
      <c r="I18" s="220">
        <v>41.219999999999992</v>
      </c>
      <c r="J18" s="220">
        <v>37.530000000000008</v>
      </c>
      <c r="K18" s="220"/>
      <c r="L18" s="220"/>
      <c r="M18" s="221">
        <v>9</v>
      </c>
      <c r="N18" s="220">
        <v>47.25</v>
      </c>
      <c r="O18" s="221">
        <v>13.5</v>
      </c>
      <c r="P18" s="220">
        <v>38.25</v>
      </c>
      <c r="Q18" s="220">
        <v>8</v>
      </c>
      <c r="R18" s="220">
        <v>270</v>
      </c>
      <c r="S18" s="216">
        <f t="shared" si="0"/>
        <v>2313.0200000000004</v>
      </c>
      <c r="T18" s="220">
        <v>41.219999999999992</v>
      </c>
      <c r="U18" s="221">
        <v>4725</v>
      </c>
      <c r="V18" s="264">
        <f t="shared" si="1"/>
        <v>7079.24</v>
      </c>
    </row>
    <row r="19" spans="1:24" x14ac:dyDescent="0.2">
      <c r="A19" s="263">
        <v>10</v>
      </c>
      <c r="B19" s="220">
        <v>30</v>
      </c>
      <c r="C19" s="221">
        <v>1873.6000000000004</v>
      </c>
      <c r="D19" s="220">
        <v>112.5</v>
      </c>
      <c r="E19" s="220">
        <v>34.20000000000001</v>
      </c>
      <c r="F19" s="220"/>
      <c r="G19" s="220"/>
      <c r="H19" s="220"/>
      <c r="I19" s="220">
        <v>45.79999999999999</v>
      </c>
      <c r="J19" s="220">
        <v>41.70000000000001</v>
      </c>
      <c r="K19" s="220"/>
      <c r="L19" s="220"/>
      <c r="M19" s="221">
        <v>10</v>
      </c>
      <c r="N19" s="220">
        <v>52.5</v>
      </c>
      <c r="O19" s="221">
        <v>13.5</v>
      </c>
      <c r="P19" s="220">
        <v>42.5</v>
      </c>
      <c r="Q19" s="220">
        <v>8</v>
      </c>
      <c r="R19" s="220">
        <v>300</v>
      </c>
      <c r="S19" s="216">
        <f t="shared" si="0"/>
        <v>2564.3000000000002</v>
      </c>
      <c r="T19" s="220">
        <v>45.79999999999999</v>
      </c>
      <c r="U19" s="221">
        <v>5250</v>
      </c>
      <c r="V19" s="264">
        <f t="shared" si="1"/>
        <v>7860.1</v>
      </c>
    </row>
    <row r="20" spans="1:24" x14ac:dyDescent="0.2">
      <c r="A20" s="263">
        <v>11</v>
      </c>
      <c r="B20" s="222">
        <v>30</v>
      </c>
      <c r="C20" s="223">
        <v>2060.9600000000005</v>
      </c>
      <c r="D20" s="220">
        <v>123.75</v>
      </c>
      <c r="E20" s="222">
        <v>37.620000000000012</v>
      </c>
      <c r="F20" s="220"/>
      <c r="G20" s="220"/>
      <c r="H20" s="220"/>
      <c r="I20" s="222">
        <v>50.379999999999988</v>
      </c>
      <c r="J20" s="222">
        <v>45.870000000000012</v>
      </c>
      <c r="K20" s="220"/>
      <c r="L20" s="222"/>
      <c r="M20" s="223">
        <v>11</v>
      </c>
      <c r="N20" s="220">
        <v>57.75</v>
      </c>
      <c r="O20" s="221">
        <v>13.5</v>
      </c>
      <c r="P20" s="220">
        <v>46.75</v>
      </c>
      <c r="Q20" s="220">
        <v>8</v>
      </c>
      <c r="R20" s="220">
        <v>330</v>
      </c>
      <c r="S20" s="216">
        <f t="shared" si="0"/>
        <v>2815.5800000000004</v>
      </c>
      <c r="T20" s="220">
        <v>50.379999999999988</v>
      </c>
      <c r="U20" s="223">
        <v>5775</v>
      </c>
      <c r="V20" s="264">
        <f t="shared" si="1"/>
        <v>8640.9600000000009</v>
      </c>
    </row>
    <row r="21" spans="1:24" x14ac:dyDescent="0.2">
      <c r="A21" s="263">
        <v>12</v>
      </c>
      <c r="B21" s="220">
        <v>30</v>
      </c>
      <c r="C21" s="221">
        <v>2248.34</v>
      </c>
      <c r="D21" s="220">
        <v>135</v>
      </c>
      <c r="E21" s="222">
        <v>41</v>
      </c>
      <c r="F21" s="220"/>
      <c r="G21" s="220"/>
      <c r="H21" s="220"/>
      <c r="I21" s="220">
        <v>55</v>
      </c>
      <c r="J21" s="220">
        <v>50</v>
      </c>
      <c r="K21" s="220"/>
      <c r="L21" s="220"/>
      <c r="M21" s="221">
        <v>12</v>
      </c>
      <c r="N21" s="220">
        <v>63</v>
      </c>
      <c r="O21" s="221">
        <v>13.5</v>
      </c>
      <c r="P21" s="220">
        <v>51</v>
      </c>
      <c r="Q21" s="220">
        <v>8</v>
      </c>
      <c r="R21" s="220">
        <v>360</v>
      </c>
      <c r="S21" s="216">
        <f t="shared" si="0"/>
        <v>3066.84</v>
      </c>
      <c r="T21" s="220">
        <v>55</v>
      </c>
      <c r="U21" s="221">
        <v>6300</v>
      </c>
      <c r="V21" s="264">
        <f>SUM(S21:U21)</f>
        <v>9421.84</v>
      </c>
    </row>
    <row r="22" spans="1:24" ht="12" customHeight="1" x14ac:dyDescent="0.2">
      <c r="A22" s="265"/>
      <c r="B22" s="266"/>
      <c r="C22" s="267"/>
      <c r="D22" s="266"/>
      <c r="E22" s="266"/>
      <c r="F22" s="266"/>
      <c r="G22" s="266"/>
      <c r="H22" s="266"/>
      <c r="I22" s="266"/>
      <c r="J22" s="266"/>
      <c r="K22" s="266"/>
      <c r="L22" s="266"/>
      <c r="M22" s="266"/>
      <c r="N22" s="266"/>
      <c r="O22" s="266"/>
      <c r="P22" s="266"/>
      <c r="Q22" s="266"/>
      <c r="R22" s="266"/>
      <c r="S22" s="267"/>
      <c r="T22" s="266"/>
      <c r="U22" s="266"/>
      <c r="V22" s="268"/>
    </row>
    <row r="23" spans="1:24" x14ac:dyDescent="0.2">
      <c r="A23" s="269" t="s">
        <v>451</v>
      </c>
      <c r="B23" s="230"/>
      <c r="C23" s="231"/>
      <c r="D23" s="230"/>
      <c r="E23" s="230"/>
      <c r="F23" s="230"/>
      <c r="G23" s="230"/>
      <c r="H23" s="230"/>
      <c r="I23" s="230"/>
      <c r="J23" s="230"/>
      <c r="K23" s="230"/>
      <c r="L23" s="232"/>
      <c r="M23" s="230"/>
      <c r="N23" s="230"/>
      <c r="O23" s="230"/>
      <c r="P23" s="230"/>
      <c r="Q23" s="233"/>
      <c r="R23" s="234"/>
      <c r="S23" s="235"/>
      <c r="T23" s="236"/>
      <c r="U23" s="231"/>
      <c r="V23" s="270"/>
    </row>
    <row r="24" spans="1:24" x14ac:dyDescent="0.2">
      <c r="A24" s="271" t="s">
        <v>47</v>
      </c>
      <c r="B24" s="237">
        <f>B21</f>
        <v>30</v>
      </c>
      <c r="C24" s="237">
        <f t="shared" ref="C24:U24" si="2">C21</f>
        <v>2248.34</v>
      </c>
      <c r="D24" s="237">
        <f t="shared" si="2"/>
        <v>135</v>
      </c>
      <c r="E24" s="237">
        <f t="shared" si="2"/>
        <v>41</v>
      </c>
      <c r="F24" s="237">
        <f t="shared" si="2"/>
        <v>0</v>
      </c>
      <c r="G24" s="237">
        <f t="shared" si="2"/>
        <v>0</v>
      </c>
      <c r="H24" s="237">
        <f t="shared" si="2"/>
        <v>0</v>
      </c>
      <c r="I24" s="237">
        <f t="shared" si="2"/>
        <v>55</v>
      </c>
      <c r="J24" s="237">
        <f t="shared" si="2"/>
        <v>50</v>
      </c>
      <c r="K24" s="237">
        <f t="shared" si="2"/>
        <v>0</v>
      </c>
      <c r="L24" s="237">
        <f t="shared" si="2"/>
        <v>0</v>
      </c>
      <c r="M24" s="237">
        <f t="shared" si="2"/>
        <v>12</v>
      </c>
      <c r="N24" s="237">
        <f t="shared" si="2"/>
        <v>63</v>
      </c>
      <c r="O24" s="237">
        <f t="shared" si="2"/>
        <v>13.5</v>
      </c>
      <c r="P24" s="237">
        <f t="shared" si="2"/>
        <v>51</v>
      </c>
      <c r="Q24" s="237">
        <f t="shared" si="2"/>
        <v>8</v>
      </c>
      <c r="R24" s="237">
        <f t="shared" si="2"/>
        <v>360</v>
      </c>
      <c r="S24" s="238">
        <f>SUM(B24:R24)</f>
        <v>3066.84</v>
      </c>
      <c r="T24" s="237">
        <f t="shared" si="2"/>
        <v>55</v>
      </c>
      <c r="U24" s="237">
        <f t="shared" si="2"/>
        <v>6300</v>
      </c>
      <c r="V24" s="272">
        <f>SUM(S24:U24)</f>
        <v>9421.84</v>
      </c>
    </row>
    <row r="25" spans="1:24" s="55" customFormat="1" ht="13.5" thickBot="1" x14ac:dyDescent="0.25">
      <c r="A25" s="288"/>
      <c r="B25" s="58"/>
      <c r="C25" s="58"/>
      <c r="D25" s="58"/>
      <c r="E25" s="58"/>
      <c r="F25" s="58"/>
      <c r="G25" s="58"/>
      <c r="H25" s="58"/>
      <c r="I25" s="58"/>
      <c r="J25" s="58"/>
      <c r="K25" s="58"/>
      <c r="L25" s="58"/>
      <c r="M25" s="58"/>
      <c r="N25" s="58"/>
      <c r="O25" s="58"/>
      <c r="P25" s="58"/>
      <c r="Q25" s="58"/>
      <c r="R25" s="58"/>
      <c r="S25" s="58"/>
      <c r="T25" s="58"/>
      <c r="U25" s="58"/>
      <c r="V25" s="357"/>
    </row>
    <row r="26" spans="1:24" s="55" customFormat="1" ht="13.5" thickBot="1" x14ac:dyDescent="0.25">
      <c r="A26" s="290" t="s">
        <v>481</v>
      </c>
      <c r="B26" s="154"/>
      <c r="C26" s="154"/>
      <c r="D26" s="154"/>
      <c r="E26" s="154"/>
      <c r="F26" s="154"/>
      <c r="G26" s="154"/>
      <c r="H26" s="154"/>
      <c r="I26" s="154"/>
      <c r="J26" s="154"/>
      <c r="K26" s="154"/>
      <c r="L26" s="154"/>
      <c r="M26" s="154"/>
      <c r="N26" s="154"/>
      <c r="O26" s="154"/>
      <c r="P26" s="154"/>
      <c r="Q26" s="154"/>
      <c r="R26" s="154"/>
      <c r="S26" s="154"/>
      <c r="T26" s="154"/>
      <c r="U26" s="154"/>
      <c r="V26" s="291"/>
    </row>
    <row r="27" spans="1:24" s="55" customFormat="1" ht="6.75" customHeight="1" x14ac:dyDescent="0.2">
      <c r="A27" s="275"/>
      <c r="B27" s="267"/>
      <c r="C27" s="267"/>
      <c r="D27" s="267"/>
      <c r="E27" s="267"/>
      <c r="F27" s="267"/>
      <c r="G27" s="267"/>
      <c r="H27" s="267"/>
      <c r="I27" s="267"/>
      <c r="J27" s="267"/>
      <c r="K27" s="267"/>
      <c r="L27" s="267"/>
      <c r="M27" s="267"/>
      <c r="N27" s="267"/>
      <c r="O27" s="267"/>
      <c r="P27" s="267"/>
      <c r="Q27" s="267"/>
      <c r="R27" s="267"/>
      <c r="S27" s="267"/>
      <c r="T27" s="267"/>
      <c r="U27" s="267"/>
      <c r="V27" s="276"/>
    </row>
    <row r="28" spans="1:24" s="55" customFormat="1" x14ac:dyDescent="0.2">
      <c r="A28" s="277" t="s">
        <v>48</v>
      </c>
      <c r="B28" s="298"/>
      <c r="C28" s="231"/>
      <c r="D28" s="298"/>
      <c r="E28" s="298"/>
      <c r="F28" s="298"/>
      <c r="G28" s="298"/>
      <c r="H28" s="298"/>
      <c r="I28" s="298"/>
      <c r="J28" s="298"/>
      <c r="K28" s="298"/>
      <c r="L28" s="299"/>
      <c r="M28" s="299"/>
      <c r="N28" s="299"/>
      <c r="O28" s="299"/>
      <c r="P28" s="299"/>
      <c r="Q28" s="231"/>
      <c r="R28" s="349"/>
      <c r="S28" s="235"/>
      <c r="T28" s="300"/>
      <c r="U28" s="231"/>
      <c r="V28" s="301"/>
    </row>
    <row r="29" spans="1:24" s="55" customFormat="1" x14ac:dyDescent="0.2">
      <c r="A29" s="278" t="s">
        <v>49</v>
      </c>
      <c r="B29" s="302">
        <f>B32-B24</f>
        <v>0</v>
      </c>
      <c r="C29" s="302">
        <f>C32-C24</f>
        <v>0</v>
      </c>
      <c r="D29" s="302">
        <v>0</v>
      </c>
      <c r="E29" s="302">
        <v>0</v>
      </c>
      <c r="F29" s="302">
        <v>0</v>
      </c>
      <c r="G29" s="302">
        <v>0</v>
      </c>
      <c r="H29" s="302">
        <v>0</v>
      </c>
      <c r="I29" s="302">
        <v>1</v>
      </c>
      <c r="J29" s="302">
        <v>0</v>
      </c>
      <c r="K29" s="302">
        <v>0</v>
      </c>
      <c r="L29" s="302">
        <v>0</v>
      </c>
      <c r="M29" s="302">
        <v>0</v>
      </c>
      <c r="N29" s="302">
        <v>0</v>
      </c>
      <c r="O29" s="302">
        <v>0</v>
      </c>
      <c r="P29" s="302">
        <v>0</v>
      </c>
      <c r="Q29" s="321">
        <v>0</v>
      </c>
      <c r="R29" s="364">
        <v>0</v>
      </c>
      <c r="S29" s="303">
        <f>SUM(B29:R29)</f>
        <v>1</v>
      </c>
      <c r="T29" s="302">
        <v>0</v>
      </c>
      <c r="U29" s="321">
        <v>0</v>
      </c>
      <c r="V29" s="318">
        <f>SUM(S29:U29)</f>
        <v>1</v>
      </c>
    </row>
    <row r="30" spans="1:24" s="55" customFormat="1" ht="6" customHeight="1" x14ac:dyDescent="0.2">
      <c r="A30" s="279"/>
      <c r="B30" s="304"/>
      <c r="C30" s="305"/>
      <c r="D30" s="304"/>
      <c r="E30" s="304"/>
      <c r="F30" s="304"/>
      <c r="G30" s="304"/>
      <c r="H30" s="304"/>
      <c r="I30" s="304"/>
      <c r="J30" s="304"/>
      <c r="K30" s="304"/>
      <c r="L30" s="306"/>
      <c r="M30" s="306"/>
      <c r="N30" s="306"/>
      <c r="O30" s="306"/>
      <c r="P30" s="306"/>
      <c r="Q30" s="305"/>
      <c r="R30" s="365"/>
      <c r="S30" s="307"/>
      <c r="T30" s="308"/>
      <c r="U30" s="305"/>
      <c r="V30" s="309"/>
    </row>
    <row r="31" spans="1:24" x14ac:dyDescent="0.2">
      <c r="A31" s="269" t="s">
        <v>481</v>
      </c>
      <c r="B31" s="310"/>
      <c r="C31" s="311"/>
      <c r="D31" s="310"/>
      <c r="E31" s="310"/>
      <c r="F31" s="310"/>
      <c r="G31" s="310"/>
      <c r="H31" s="310"/>
      <c r="I31" s="310"/>
      <c r="J31" s="310"/>
      <c r="K31" s="310"/>
      <c r="L31" s="312"/>
      <c r="M31" s="312"/>
      <c r="N31" s="312"/>
      <c r="O31" s="312"/>
      <c r="P31" s="312"/>
      <c r="Q31" s="313"/>
      <c r="R31" s="350"/>
      <c r="S31" s="314"/>
      <c r="T31" s="315"/>
      <c r="U31" s="311"/>
      <c r="V31" s="316"/>
      <c r="X31" s="217"/>
    </row>
    <row r="32" spans="1:24" x14ac:dyDescent="0.2">
      <c r="A32" s="271" t="s">
        <v>47</v>
      </c>
      <c r="B32" s="317">
        <v>30</v>
      </c>
      <c r="C32" s="302">
        <v>2248.34</v>
      </c>
      <c r="D32" s="302">
        <f t="shared" ref="D32:R32" si="3">D24+D29</f>
        <v>135</v>
      </c>
      <c r="E32" s="302">
        <f t="shared" si="3"/>
        <v>41</v>
      </c>
      <c r="F32" s="302">
        <f t="shared" si="3"/>
        <v>0</v>
      </c>
      <c r="G32" s="302">
        <f t="shared" si="3"/>
        <v>0</v>
      </c>
      <c r="H32" s="302">
        <f t="shared" si="3"/>
        <v>0</v>
      </c>
      <c r="I32" s="302">
        <f t="shared" si="3"/>
        <v>56</v>
      </c>
      <c r="J32" s="302">
        <f t="shared" si="3"/>
        <v>50</v>
      </c>
      <c r="K32" s="302">
        <f t="shared" si="3"/>
        <v>0</v>
      </c>
      <c r="L32" s="302">
        <f t="shared" si="3"/>
        <v>0</v>
      </c>
      <c r="M32" s="302">
        <f t="shared" si="3"/>
        <v>12</v>
      </c>
      <c r="N32" s="302">
        <f t="shared" si="3"/>
        <v>63</v>
      </c>
      <c r="O32" s="302">
        <f t="shared" si="3"/>
        <v>13.5</v>
      </c>
      <c r="P32" s="302">
        <f t="shared" si="3"/>
        <v>51</v>
      </c>
      <c r="Q32" s="321">
        <f t="shared" si="3"/>
        <v>8</v>
      </c>
      <c r="R32" s="364">
        <f t="shared" si="3"/>
        <v>360</v>
      </c>
      <c r="S32" s="303">
        <f>SUM(B32:R32)</f>
        <v>3067.84</v>
      </c>
      <c r="T32" s="302">
        <f>T24+T29</f>
        <v>55</v>
      </c>
      <c r="U32" s="302">
        <f>U24+U29</f>
        <v>6300</v>
      </c>
      <c r="V32" s="318">
        <f>SUM(S32:U32)</f>
        <v>9422.84</v>
      </c>
      <c r="X32" s="217"/>
    </row>
    <row r="33" spans="1:24" ht="6.75" customHeight="1" x14ac:dyDescent="0.2">
      <c r="A33" s="265"/>
      <c r="B33" s="280"/>
      <c r="C33" s="281"/>
      <c r="D33" s="280">
        <f>D35</f>
        <v>0</v>
      </c>
      <c r="E33" s="280"/>
      <c r="F33" s="280"/>
      <c r="G33" s="280"/>
      <c r="H33" s="280"/>
      <c r="I33" s="280"/>
      <c r="J33" s="280"/>
      <c r="K33" s="280"/>
      <c r="L33" s="280"/>
      <c r="M33" s="280"/>
      <c r="N33" s="280"/>
      <c r="O33" s="280"/>
      <c r="P33" s="280"/>
      <c r="Q33" s="280"/>
      <c r="R33" s="280"/>
      <c r="S33" s="281"/>
      <c r="T33" s="280"/>
      <c r="U33" s="281"/>
      <c r="V33" s="282"/>
    </row>
    <row r="34" spans="1:24" x14ac:dyDescent="0.2">
      <c r="A34" s="277" t="s">
        <v>50</v>
      </c>
      <c r="B34" s="59"/>
      <c r="C34" s="60"/>
      <c r="D34" s="63"/>
      <c r="E34" s="63"/>
      <c r="F34" s="63"/>
      <c r="G34" s="63"/>
      <c r="H34" s="63"/>
      <c r="I34" s="63"/>
      <c r="J34" s="63"/>
      <c r="K34" s="63"/>
      <c r="L34" s="63"/>
      <c r="M34" s="63"/>
      <c r="N34" s="63"/>
      <c r="O34" s="63"/>
      <c r="P34" s="63"/>
      <c r="Q34" s="63"/>
      <c r="R34" s="319"/>
      <c r="S34" s="62"/>
      <c r="T34" s="61"/>
      <c r="U34" s="60"/>
      <c r="V34" s="283"/>
    </row>
    <row r="35" spans="1:24" x14ac:dyDescent="0.2">
      <c r="A35" s="278" t="s">
        <v>49</v>
      </c>
      <c r="B35" s="64">
        <f>+B29/B24</f>
        <v>0</v>
      </c>
      <c r="C35" s="65">
        <f>+C29/C24</f>
        <v>0</v>
      </c>
      <c r="D35" s="64">
        <f>+D29/D24</f>
        <v>0</v>
      </c>
      <c r="E35" s="64">
        <f>+E29/E24</f>
        <v>0</v>
      </c>
      <c r="F35" s="64">
        <v>0</v>
      </c>
      <c r="G35" s="64">
        <v>0</v>
      </c>
      <c r="H35" s="64">
        <v>0</v>
      </c>
      <c r="I35" s="64">
        <f>+I29/I24</f>
        <v>1.8181818181818181E-2</v>
      </c>
      <c r="J35" s="64">
        <f>+J29/J24</f>
        <v>0</v>
      </c>
      <c r="K35" s="64">
        <v>0</v>
      </c>
      <c r="L35" s="64">
        <v>0</v>
      </c>
      <c r="M35" s="64">
        <f t="shared" ref="M35:V35" si="4">+M29/M24</f>
        <v>0</v>
      </c>
      <c r="N35" s="64">
        <f t="shared" si="4"/>
        <v>0</v>
      </c>
      <c r="O35" s="64">
        <f t="shared" si="4"/>
        <v>0</v>
      </c>
      <c r="P35" s="64">
        <f t="shared" si="4"/>
        <v>0</v>
      </c>
      <c r="Q35" s="64">
        <f t="shared" si="4"/>
        <v>0</v>
      </c>
      <c r="R35" s="227">
        <f t="shared" si="4"/>
        <v>0</v>
      </c>
      <c r="S35" s="229">
        <f t="shared" si="4"/>
        <v>3.2606852656154214E-4</v>
      </c>
      <c r="T35" s="228">
        <f t="shared" si="4"/>
        <v>0</v>
      </c>
      <c r="U35" s="227">
        <f t="shared" si="4"/>
        <v>0</v>
      </c>
      <c r="V35" s="320">
        <f t="shared" si="4"/>
        <v>1.0613638100413508E-4</v>
      </c>
    </row>
    <row r="36" spans="1:24" s="218" customFormat="1" ht="18" hidden="1" customHeight="1" x14ac:dyDescent="0.2">
      <c r="A36" s="284" t="s">
        <v>416</v>
      </c>
      <c r="B36" s="285"/>
      <c r="C36" s="66"/>
      <c r="D36" s="285"/>
      <c r="E36" s="285"/>
      <c r="F36" s="285"/>
      <c r="G36" s="285"/>
      <c r="H36" s="285"/>
      <c r="I36" s="285"/>
      <c r="J36" s="285"/>
      <c r="K36" s="285"/>
      <c r="L36" s="285"/>
      <c r="M36" s="285"/>
      <c r="N36" s="285"/>
      <c r="O36" s="285"/>
      <c r="P36" s="285"/>
      <c r="Q36" s="285"/>
      <c r="R36" s="285"/>
      <c r="S36" s="66"/>
      <c r="T36" s="285"/>
      <c r="U36" s="285"/>
      <c r="V36" s="286"/>
    </row>
    <row r="37" spans="1:24" s="55" customFormat="1" ht="9.9499999999999993" customHeight="1" x14ac:dyDescent="0.2">
      <c r="A37" s="273"/>
      <c r="B37" s="67"/>
      <c r="C37" s="56"/>
      <c r="D37" s="67"/>
      <c r="E37" s="67"/>
      <c r="F37" s="67"/>
      <c r="G37" s="67"/>
      <c r="H37" s="67"/>
      <c r="I37" s="67"/>
      <c r="J37" s="67"/>
      <c r="K37" s="67"/>
      <c r="L37" s="67"/>
      <c r="M37" s="67"/>
      <c r="N37" s="67"/>
      <c r="O37" s="67"/>
      <c r="P37" s="67"/>
      <c r="Q37" s="67"/>
      <c r="R37" s="67"/>
      <c r="S37" s="67"/>
      <c r="T37" s="67"/>
      <c r="U37" s="56"/>
      <c r="V37" s="287"/>
    </row>
    <row r="38" spans="1:24" s="55" customFormat="1" ht="6.75" customHeight="1" thickBot="1" x14ac:dyDescent="0.25">
      <c r="A38" s="288"/>
      <c r="B38" s="68"/>
      <c r="C38" s="58"/>
      <c r="D38" s="68"/>
      <c r="E38" s="68"/>
      <c r="F38" s="68"/>
      <c r="G38" s="68"/>
      <c r="H38" s="68"/>
      <c r="I38" s="68"/>
      <c r="J38" s="68"/>
      <c r="K38" s="68"/>
      <c r="L38" s="68"/>
      <c r="M38" s="68"/>
      <c r="N38" s="68"/>
      <c r="O38" s="68"/>
      <c r="P38" s="68"/>
      <c r="Q38" s="68"/>
      <c r="R38" s="68"/>
      <c r="S38" s="68"/>
      <c r="T38" s="68"/>
      <c r="U38" s="58"/>
      <c r="V38" s="289"/>
    </row>
    <row r="39" spans="1:24" s="55" customFormat="1" ht="13.5" thickBot="1" x14ac:dyDescent="0.25">
      <c r="A39" s="290" t="s">
        <v>482</v>
      </c>
      <c r="B39" s="154"/>
      <c r="C39" s="154"/>
      <c r="D39" s="154"/>
      <c r="E39" s="154"/>
      <c r="F39" s="154"/>
      <c r="G39" s="154"/>
      <c r="H39" s="154"/>
      <c r="I39" s="154"/>
      <c r="J39" s="154"/>
      <c r="K39" s="154"/>
      <c r="L39" s="154"/>
      <c r="M39" s="154"/>
      <c r="N39" s="154"/>
      <c r="O39" s="154"/>
      <c r="P39" s="154"/>
      <c r="Q39" s="154"/>
      <c r="R39" s="154"/>
      <c r="S39" s="154"/>
      <c r="T39" s="154"/>
      <c r="U39" s="154"/>
      <c r="V39" s="291"/>
    </row>
    <row r="40" spans="1:24" s="55" customFormat="1" ht="4.7" customHeight="1" x14ac:dyDescent="0.2">
      <c r="A40" s="275"/>
      <c r="B40" s="267"/>
      <c r="C40" s="267"/>
      <c r="D40" s="267"/>
      <c r="E40" s="267"/>
      <c r="F40" s="267"/>
      <c r="G40" s="267"/>
      <c r="H40" s="267"/>
      <c r="I40" s="267"/>
      <c r="J40" s="267"/>
      <c r="K40" s="267"/>
      <c r="L40" s="267"/>
      <c r="M40" s="267"/>
      <c r="N40" s="267"/>
      <c r="O40" s="267"/>
      <c r="P40" s="267"/>
      <c r="Q40" s="267"/>
      <c r="R40" s="267"/>
      <c r="S40" s="267"/>
      <c r="T40" s="267"/>
      <c r="U40" s="267"/>
      <c r="V40" s="276"/>
    </row>
    <row r="41" spans="1:24" s="55" customFormat="1" x14ac:dyDescent="0.2">
      <c r="A41" s="277" t="s">
        <v>48</v>
      </c>
      <c r="B41" s="322"/>
      <c r="C41" s="323"/>
      <c r="D41" s="322"/>
      <c r="E41" s="322"/>
      <c r="F41" s="322"/>
      <c r="G41" s="322"/>
      <c r="H41" s="322"/>
      <c r="I41" s="322"/>
      <c r="J41" s="322"/>
      <c r="K41" s="322"/>
      <c r="L41" s="322"/>
      <c r="M41" s="322"/>
      <c r="N41" s="322"/>
      <c r="O41" s="324"/>
      <c r="P41" s="322"/>
      <c r="Q41" s="323"/>
      <c r="R41" s="325"/>
      <c r="S41" s="326"/>
      <c r="T41" s="327"/>
      <c r="U41" s="323"/>
      <c r="V41" s="328"/>
    </row>
    <row r="42" spans="1:24" s="55" customFormat="1" x14ac:dyDescent="0.2">
      <c r="A42" s="278" t="s">
        <v>49</v>
      </c>
      <c r="B42" s="329">
        <v>0</v>
      </c>
      <c r="C42" s="329">
        <v>67.45</v>
      </c>
      <c r="D42" s="329">
        <v>0</v>
      </c>
      <c r="E42" s="329">
        <v>0</v>
      </c>
      <c r="F42" s="329"/>
      <c r="G42" s="329"/>
      <c r="H42" s="329"/>
      <c r="I42" s="329">
        <v>1</v>
      </c>
      <c r="J42" s="329">
        <v>0</v>
      </c>
      <c r="K42" s="329"/>
      <c r="L42" s="329"/>
      <c r="M42" s="329">
        <v>0</v>
      </c>
      <c r="N42" s="329">
        <v>0</v>
      </c>
      <c r="O42" s="329">
        <v>0</v>
      </c>
      <c r="P42" s="329">
        <v>0</v>
      </c>
      <c r="Q42" s="329">
        <v>0</v>
      </c>
      <c r="R42" s="329">
        <v>0</v>
      </c>
      <c r="S42" s="238">
        <f>SUM(B42:R42)</f>
        <v>68.45</v>
      </c>
      <c r="T42" s="329">
        <v>0</v>
      </c>
      <c r="U42" s="329">
        <v>189</v>
      </c>
      <c r="V42" s="330">
        <f>SUM(S42:U42)</f>
        <v>257.45</v>
      </c>
    </row>
    <row r="43" spans="1:24" s="55" customFormat="1" ht="6.75" customHeight="1" x14ac:dyDescent="0.2">
      <c r="A43" s="279"/>
      <c r="B43" s="331"/>
      <c r="C43" s="332"/>
      <c r="D43" s="331"/>
      <c r="E43" s="331"/>
      <c r="F43" s="331"/>
      <c r="G43" s="331"/>
      <c r="H43" s="331"/>
      <c r="I43" s="331"/>
      <c r="J43" s="331"/>
      <c r="K43" s="331"/>
      <c r="L43" s="331"/>
      <c r="M43" s="331"/>
      <c r="N43" s="331"/>
      <c r="O43" s="333"/>
      <c r="P43" s="331"/>
      <c r="Q43" s="332"/>
      <c r="R43" s="334"/>
      <c r="S43" s="335"/>
      <c r="T43" s="336"/>
      <c r="U43" s="332"/>
      <c r="V43" s="337"/>
    </row>
    <row r="44" spans="1:24" s="55" customFormat="1" x14ac:dyDescent="0.2">
      <c r="A44" s="269" t="s">
        <v>482</v>
      </c>
      <c r="B44" s="338"/>
      <c r="C44" s="323"/>
      <c r="D44" s="338"/>
      <c r="E44" s="338"/>
      <c r="F44" s="338"/>
      <c r="G44" s="338"/>
      <c r="H44" s="338"/>
      <c r="I44" s="338"/>
      <c r="J44" s="338"/>
      <c r="K44" s="338"/>
      <c r="L44" s="338"/>
      <c r="M44" s="338"/>
      <c r="N44" s="338"/>
      <c r="O44" s="339"/>
      <c r="P44" s="338"/>
      <c r="Q44" s="340"/>
      <c r="R44" s="340"/>
      <c r="S44" s="326"/>
      <c r="T44" s="339"/>
      <c r="U44" s="323"/>
      <c r="V44" s="328"/>
      <c r="X44" s="217"/>
    </row>
    <row r="45" spans="1:24" s="55" customFormat="1" x14ac:dyDescent="0.2">
      <c r="A45" s="271" t="s">
        <v>47</v>
      </c>
      <c r="B45" s="237">
        <f>+B32+B42</f>
        <v>30</v>
      </c>
      <c r="C45" s="329">
        <v>2248.34</v>
      </c>
      <c r="D45" s="237">
        <f>D32+D42</f>
        <v>135</v>
      </c>
      <c r="E45" s="237">
        <f t="shared" ref="E45:T45" si="5">E32+E42</f>
        <v>41</v>
      </c>
      <c r="F45" s="237">
        <f t="shared" si="5"/>
        <v>0</v>
      </c>
      <c r="G45" s="237">
        <f t="shared" si="5"/>
        <v>0</v>
      </c>
      <c r="H45" s="237">
        <f t="shared" si="5"/>
        <v>0</v>
      </c>
      <c r="I45" s="237">
        <f t="shared" si="5"/>
        <v>57</v>
      </c>
      <c r="J45" s="237">
        <f t="shared" si="5"/>
        <v>50</v>
      </c>
      <c r="K45" s="237">
        <f t="shared" si="5"/>
        <v>0</v>
      </c>
      <c r="L45" s="237">
        <f t="shared" si="5"/>
        <v>0</v>
      </c>
      <c r="M45" s="237">
        <f t="shared" si="5"/>
        <v>12</v>
      </c>
      <c r="N45" s="237">
        <f t="shared" si="5"/>
        <v>63</v>
      </c>
      <c r="O45" s="237">
        <f t="shared" si="5"/>
        <v>13.5</v>
      </c>
      <c r="P45" s="237">
        <f t="shared" si="5"/>
        <v>51</v>
      </c>
      <c r="Q45" s="237">
        <f t="shared" si="5"/>
        <v>8</v>
      </c>
      <c r="R45" s="342">
        <f t="shared" si="5"/>
        <v>360</v>
      </c>
      <c r="S45" s="239">
        <f>+S32+S42</f>
        <v>3136.29</v>
      </c>
      <c r="T45" s="343">
        <f t="shared" si="5"/>
        <v>55</v>
      </c>
      <c r="U45" s="344">
        <v>6300</v>
      </c>
      <c r="V45" s="272">
        <f>+V32+V42</f>
        <v>9680.2900000000009</v>
      </c>
      <c r="X45" s="217"/>
    </row>
    <row r="46" spans="1:24" s="55" customFormat="1" ht="6.75" customHeight="1" x14ac:dyDescent="0.2">
      <c r="A46" s="265"/>
      <c r="B46" s="292"/>
      <c r="C46" s="293"/>
      <c r="D46" s="292"/>
      <c r="E46" s="292"/>
      <c r="F46" s="292"/>
      <c r="G46" s="292"/>
      <c r="H46" s="292"/>
      <c r="I46" s="292"/>
      <c r="J46" s="292"/>
      <c r="K46" s="292"/>
      <c r="L46" s="292"/>
      <c r="M46" s="292"/>
      <c r="N46" s="292"/>
      <c r="O46" s="292"/>
      <c r="P46" s="292"/>
      <c r="Q46" s="292"/>
      <c r="R46" s="292"/>
      <c r="S46" s="293"/>
      <c r="T46" s="292"/>
      <c r="U46" s="293"/>
      <c r="V46" s="294"/>
    </row>
    <row r="47" spans="1:24" x14ac:dyDescent="0.2">
      <c r="A47" s="277" t="s">
        <v>50</v>
      </c>
      <c r="B47" s="69"/>
      <c r="C47" s="70"/>
      <c r="D47" s="76"/>
      <c r="E47" s="76"/>
      <c r="F47" s="76"/>
      <c r="G47" s="76"/>
      <c r="H47" s="76"/>
      <c r="I47" s="76"/>
      <c r="J47" s="76"/>
      <c r="K47" s="76"/>
      <c r="L47" s="76"/>
      <c r="M47" s="76"/>
      <c r="N47" s="76"/>
      <c r="O47" s="74"/>
      <c r="P47" s="76"/>
      <c r="Q47" s="76"/>
      <c r="R47" s="354"/>
      <c r="S47" s="71"/>
      <c r="T47" s="75"/>
      <c r="U47" s="70"/>
      <c r="V47" s="295"/>
    </row>
    <row r="48" spans="1:24" x14ac:dyDescent="0.2">
      <c r="A48" s="278" t="s">
        <v>49</v>
      </c>
      <c r="B48" s="77">
        <f t="shared" ref="B48:Q48" si="6">+B42/B32</f>
        <v>0</v>
      </c>
      <c r="C48" s="77">
        <f t="shared" si="6"/>
        <v>2.9999911045482445E-2</v>
      </c>
      <c r="D48" s="77">
        <f>+D42/D32</f>
        <v>0</v>
      </c>
      <c r="E48" s="77">
        <f t="shared" si="6"/>
        <v>0</v>
      </c>
      <c r="F48" s="77"/>
      <c r="G48" s="77"/>
      <c r="H48" s="77"/>
      <c r="I48" s="77">
        <f t="shared" si="6"/>
        <v>1.7857142857142856E-2</v>
      </c>
      <c r="J48" s="77">
        <f t="shared" si="6"/>
        <v>0</v>
      </c>
      <c r="K48" s="77"/>
      <c r="L48" s="77"/>
      <c r="M48" s="77">
        <f t="shared" si="6"/>
        <v>0</v>
      </c>
      <c r="N48" s="77">
        <f t="shared" si="6"/>
        <v>0</v>
      </c>
      <c r="O48" s="77">
        <f t="shared" si="6"/>
        <v>0</v>
      </c>
      <c r="P48" s="77">
        <f t="shared" si="6"/>
        <v>0</v>
      </c>
      <c r="Q48" s="77">
        <f t="shared" si="6"/>
        <v>0</v>
      </c>
      <c r="R48" s="345">
        <f>+R42/R32</f>
        <v>0</v>
      </c>
      <c r="S48" s="347">
        <f>+S42/S32</f>
        <v>2.231211536455617E-2</v>
      </c>
      <c r="T48" s="346">
        <f>+T42/T32</f>
        <v>0</v>
      </c>
      <c r="U48" s="345">
        <f>+U42/U32</f>
        <v>0.03</v>
      </c>
      <c r="V48" s="348">
        <f>+V42/V32</f>
        <v>2.7321911440712141E-2</v>
      </c>
      <c r="X48" s="219"/>
    </row>
    <row r="49" spans="1:22" s="218" customFormat="1" ht="18" customHeight="1" x14ac:dyDescent="0.2">
      <c r="A49" s="284" t="s">
        <v>416</v>
      </c>
      <c r="B49" s="285"/>
      <c r="C49" s="285"/>
      <c r="D49" s="285"/>
      <c r="E49" s="285"/>
      <c r="F49" s="285"/>
      <c r="G49" s="66"/>
      <c r="H49" s="285"/>
      <c r="I49" s="285"/>
      <c r="J49" s="285"/>
      <c r="K49" s="285"/>
      <c r="L49" s="285"/>
      <c r="M49" s="285"/>
      <c r="N49" s="285"/>
      <c r="O49" s="285"/>
      <c r="P49" s="285"/>
      <c r="Q49" s="285"/>
      <c r="R49" s="285"/>
      <c r="S49" s="66"/>
      <c r="T49" s="285"/>
      <c r="U49" s="285"/>
      <c r="V49" s="286"/>
    </row>
    <row r="50" spans="1:22" x14ac:dyDescent="0.2">
      <c r="A50" s="273"/>
      <c r="B50" s="67"/>
      <c r="C50" s="78"/>
      <c r="D50" s="266"/>
      <c r="E50" s="266"/>
      <c r="F50" s="67"/>
      <c r="G50" s="67"/>
      <c r="H50" s="67"/>
      <c r="I50" s="67"/>
      <c r="J50" s="67"/>
      <c r="K50" s="67"/>
      <c r="L50" s="67"/>
      <c r="M50" s="67"/>
      <c r="N50" s="67"/>
      <c r="O50" s="67"/>
      <c r="P50" s="67"/>
      <c r="Q50" s="67"/>
      <c r="R50" s="67"/>
      <c r="S50" s="67"/>
      <c r="T50" s="67"/>
      <c r="U50" s="56"/>
      <c r="V50" s="287"/>
    </row>
    <row r="51" spans="1:22" x14ac:dyDescent="0.2">
      <c r="A51" s="265"/>
      <c r="B51" s="67"/>
      <c r="C51" s="266"/>
      <c r="D51" s="266"/>
      <c r="E51" s="266"/>
      <c r="F51" s="266"/>
      <c r="G51" s="266"/>
      <c r="H51" s="266"/>
      <c r="I51" s="266"/>
      <c r="J51" s="266"/>
      <c r="K51" s="266"/>
      <c r="L51" s="266"/>
      <c r="M51" s="266"/>
      <c r="N51" s="266"/>
      <c r="O51" s="266"/>
      <c r="P51" s="266"/>
      <c r="Q51" s="266"/>
      <c r="R51" s="266"/>
      <c r="S51" s="267"/>
      <c r="T51" s="266"/>
      <c r="U51" s="266"/>
      <c r="V51" s="268"/>
    </row>
    <row r="52" spans="1:22" x14ac:dyDescent="0.2">
      <c r="A52" s="265"/>
      <c r="B52" s="67"/>
      <c r="C52" s="78"/>
      <c r="D52" s="67"/>
      <c r="E52" s="266"/>
      <c r="F52" s="266"/>
      <c r="G52" s="266"/>
      <c r="H52" s="266"/>
      <c r="I52" s="266"/>
      <c r="J52" s="266"/>
      <c r="K52" s="266"/>
      <c r="L52" s="266"/>
      <c r="M52" s="266"/>
      <c r="N52" s="266"/>
      <c r="O52" s="266"/>
      <c r="P52" s="266"/>
      <c r="Q52" s="266"/>
      <c r="R52" s="266"/>
      <c r="S52" s="267"/>
      <c r="T52" s="266"/>
      <c r="U52" s="266"/>
      <c r="V52" s="268"/>
    </row>
    <row r="53" spans="1:22" x14ac:dyDescent="0.2">
      <c r="A53" s="265"/>
      <c r="B53" s="67"/>
      <c r="C53" s="78"/>
      <c r="D53" s="67"/>
      <c r="E53" s="266"/>
      <c r="F53" s="266"/>
      <c r="G53" s="266"/>
      <c r="H53" s="266"/>
      <c r="I53" s="266"/>
      <c r="J53" s="266"/>
      <c r="K53" s="266"/>
      <c r="L53" s="266"/>
      <c r="M53" s="266"/>
      <c r="N53" s="266"/>
      <c r="O53" s="266"/>
      <c r="P53" s="266"/>
      <c r="Q53" s="266"/>
      <c r="R53" s="266"/>
      <c r="S53" s="267"/>
      <c r="T53" s="266"/>
      <c r="U53" s="266"/>
      <c r="V53" s="268"/>
    </row>
    <row r="54" spans="1:22" x14ac:dyDescent="0.2">
      <c r="A54" s="265"/>
      <c r="B54" s="266"/>
      <c r="C54" s="267"/>
      <c r="D54" s="266"/>
      <c r="E54" s="266"/>
      <c r="F54" s="266"/>
      <c r="G54" s="266"/>
      <c r="H54" s="266"/>
      <c r="I54" s="266"/>
      <c r="J54" s="266"/>
      <c r="K54" s="266"/>
      <c r="L54" s="266"/>
      <c r="M54" s="266"/>
      <c r="N54" s="266"/>
      <c r="O54" s="266"/>
      <c r="P54" s="266"/>
      <c r="Q54" s="266"/>
      <c r="R54" s="266"/>
      <c r="S54" s="267"/>
      <c r="T54" s="266"/>
      <c r="U54" s="266"/>
      <c r="V54" s="268"/>
    </row>
    <row r="55" spans="1:22" x14ac:dyDescent="0.2">
      <c r="A55" s="265"/>
      <c r="B55" s="266"/>
      <c r="C55" s="267"/>
      <c r="D55" s="266"/>
      <c r="E55" s="266"/>
      <c r="F55" s="266"/>
      <c r="G55" s="266"/>
      <c r="H55" s="266"/>
      <c r="I55" s="266"/>
      <c r="J55" s="266"/>
      <c r="K55" s="266"/>
      <c r="L55" s="266"/>
      <c r="M55" s="266"/>
      <c r="N55" s="266"/>
      <c r="O55" s="266"/>
      <c r="P55" s="266"/>
      <c r="Q55" s="266"/>
      <c r="R55" s="266"/>
      <c r="S55" s="267"/>
      <c r="T55" s="266"/>
      <c r="U55" s="266"/>
      <c r="V55" s="268"/>
    </row>
    <row r="56" spans="1:22" x14ac:dyDescent="0.2">
      <c r="A56" s="265"/>
      <c r="B56" s="266"/>
      <c r="C56" s="267"/>
      <c r="D56" s="266"/>
      <c r="E56" s="266"/>
      <c r="F56" s="266"/>
      <c r="G56" s="266"/>
      <c r="H56" s="266"/>
      <c r="I56" s="266"/>
      <c r="J56" s="266"/>
      <c r="K56" s="266"/>
      <c r="L56" s="266"/>
      <c r="M56" s="266"/>
      <c r="N56" s="266"/>
      <c r="O56" s="266"/>
      <c r="P56" s="266"/>
      <c r="Q56" s="266"/>
      <c r="R56" s="266"/>
      <c r="S56" s="267"/>
      <c r="T56" s="266"/>
      <c r="U56" s="266"/>
      <c r="V56" s="268"/>
    </row>
    <row r="57" spans="1:22" ht="13.5" thickBot="1" x14ac:dyDescent="0.25">
      <c r="A57" s="358"/>
      <c r="B57" s="297"/>
      <c r="C57" s="359"/>
      <c r="D57" s="297"/>
      <c r="E57" s="297"/>
      <c r="F57" s="297"/>
      <c r="G57" s="297"/>
      <c r="H57" s="297"/>
      <c r="I57" s="297"/>
      <c r="J57" s="297"/>
      <c r="K57" s="297"/>
      <c r="L57" s="297"/>
      <c r="M57" s="297"/>
      <c r="N57" s="297"/>
      <c r="O57" s="297"/>
      <c r="P57" s="297"/>
      <c r="Q57" s="297"/>
      <c r="R57" s="297"/>
      <c r="S57" s="359"/>
      <c r="T57" s="297"/>
      <c r="U57" s="297"/>
      <c r="V57" s="360"/>
    </row>
  </sheetData>
  <mergeCells count="3">
    <mergeCell ref="A1:V1"/>
    <mergeCell ref="A2:V2"/>
    <mergeCell ref="A3:V3"/>
  </mergeCells>
  <printOptions horizontalCentered="1"/>
  <pageMargins left="0.25" right="0.25" top="0.38" bottom="0.44" header="0" footer="0.18"/>
  <pageSetup scale="58" orientation="landscape" r:id="rId1"/>
  <headerFooter alignWithMargins="0">
    <oddFooter>&amp;L&amp;"Courier New,Regular"&amp;8&amp;F (&amp;A)&amp;C&amp;"Courier New,Regular"&amp;8page &amp;P of &amp;N&amp;R&amp;"Courier New,Regular"&amp;8&amp;D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zoomScaleNormal="100" workbookViewId="0">
      <selection activeCell="C14" sqref="C14"/>
    </sheetView>
  </sheetViews>
  <sheetFormatPr defaultColWidth="9.140625" defaultRowHeight="39.950000000000003" customHeight="1" x14ac:dyDescent="0.2"/>
  <cols>
    <col min="1" max="1" width="32.7109375" style="2" customWidth="1"/>
    <col min="2" max="3" width="18.85546875" style="2" customWidth="1"/>
    <col min="4" max="4" width="95.85546875" style="2" customWidth="1"/>
    <col min="5" max="16384" width="9.140625" style="2"/>
  </cols>
  <sheetData>
    <row r="1" spans="1:7" ht="15" customHeight="1" x14ac:dyDescent="0.2">
      <c r="A1" s="532" t="s">
        <v>83</v>
      </c>
      <c r="B1" s="532"/>
      <c r="C1" s="532"/>
      <c r="D1" s="532"/>
      <c r="E1" s="5"/>
      <c r="F1" s="5"/>
      <c r="G1" s="5"/>
    </row>
    <row r="2" spans="1:7" ht="15" customHeight="1" x14ac:dyDescent="0.2">
      <c r="A2" s="533" t="s">
        <v>476</v>
      </c>
      <c r="B2" s="533"/>
      <c r="C2" s="533"/>
      <c r="D2" s="533"/>
      <c r="E2" s="5"/>
      <c r="F2" s="5"/>
      <c r="G2" s="5"/>
    </row>
    <row r="3" spans="1:7" ht="15" customHeight="1" x14ac:dyDescent="0.2">
      <c r="A3" s="534" t="s">
        <v>72</v>
      </c>
      <c r="B3" s="534"/>
      <c r="C3" s="534"/>
      <c r="D3" s="534"/>
      <c r="E3" s="5"/>
      <c r="F3" s="5"/>
      <c r="G3" s="5"/>
    </row>
    <row r="4" spans="1:7" ht="51" customHeight="1" thickBot="1" x14ac:dyDescent="0.25">
      <c r="A4" s="3" t="s">
        <v>85</v>
      </c>
      <c r="B4" s="5"/>
      <c r="C4" s="5"/>
      <c r="D4" s="5"/>
      <c r="E4" s="5"/>
      <c r="F4" s="5"/>
      <c r="G4" s="5"/>
    </row>
    <row r="5" spans="1:7" ht="24.95" customHeight="1" x14ac:dyDescent="0.2">
      <c r="A5" s="528" t="s">
        <v>6</v>
      </c>
      <c r="B5" s="530" t="s">
        <v>8</v>
      </c>
      <c r="C5" s="530" t="s">
        <v>9</v>
      </c>
      <c r="D5" s="535" t="s">
        <v>6</v>
      </c>
    </row>
    <row r="6" spans="1:7" ht="24.95" customHeight="1" thickBot="1" x14ac:dyDescent="0.25">
      <c r="A6" s="529"/>
      <c r="B6" s="531"/>
      <c r="C6" s="531"/>
      <c r="D6" s="536"/>
    </row>
    <row r="7" spans="1:7" ht="32.25" customHeight="1" thickBot="1" x14ac:dyDescent="0.25">
      <c r="A7" s="372" t="s">
        <v>71</v>
      </c>
      <c r="B7" s="379"/>
      <c r="C7" s="379"/>
      <c r="D7" s="380"/>
    </row>
    <row r="8" spans="1:7" ht="24.95" customHeight="1" x14ac:dyDescent="0.2">
      <c r="A8" s="375" t="s">
        <v>35</v>
      </c>
      <c r="B8" s="376" t="s">
        <v>18</v>
      </c>
      <c r="C8" s="377">
        <v>710000</v>
      </c>
      <c r="D8" s="378" t="s">
        <v>252</v>
      </c>
    </row>
    <row r="9" spans="1:7" ht="24.95" customHeight="1" x14ac:dyDescent="0.2">
      <c r="A9" s="7" t="s">
        <v>63</v>
      </c>
      <c r="B9" s="18" t="s">
        <v>18</v>
      </c>
      <c r="C9" s="8">
        <v>740100</v>
      </c>
      <c r="D9" s="6" t="s">
        <v>229</v>
      </c>
    </row>
    <row r="10" spans="1:7" ht="24.95" customHeight="1" x14ac:dyDescent="0.2">
      <c r="A10" s="7" t="s">
        <v>64</v>
      </c>
      <c r="B10" s="18" t="s">
        <v>18</v>
      </c>
      <c r="C10" s="8">
        <v>787300</v>
      </c>
      <c r="D10" s="6" t="s">
        <v>230</v>
      </c>
    </row>
    <row r="11" spans="1:7" ht="24.95" customHeight="1" x14ac:dyDescent="0.2">
      <c r="A11" s="7" t="s">
        <v>65</v>
      </c>
      <c r="B11" s="18" t="s">
        <v>18</v>
      </c>
      <c r="C11" s="8">
        <v>733100</v>
      </c>
      <c r="D11" s="6" t="s">
        <v>234</v>
      </c>
    </row>
    <row r="12" spans="1:7" ht="24.95" customHeight="1" x14ac:dyDescent="0.2">
      <c r="A12" s="7" t="s">
        <v>66</v>
      </c>
      <c r="B12" s="18" t="s">
        <v>18</v>
      </c>
      <c r="C12" s="8">
        <v>740410</v>
      </c>
      <c r="D12" s="6" t="s">
        <v>231</v>
      </c>
    </row>
    <row r="13" spans="1:7" ht="24.95" customHeight="1" x14ac:dyDescent="0.2">
      <c r="A13" s="7" t="s">
        <v>67</v>
      </c>
      <c r="B13" s="18" t="s">
        <v>18</v>
      </c>
      <c r="C13" s="8">
        <v>740100</v>
      </c>
      <c r="D13" s="6" t="s">
        <v>232</v>
      </c>
    </row>
    <row r="14" spans="1:7" ht="24.95" customHeight="1" x14ac:dyDescent="0.2">
      <c r="A14" s="7" t="s">
        <v>68</v>
      </c>
      <c r="B14" s="18" t="s">
        <v>18</v>
      </c>
      <c r="C14" s="8">
        <v>787400</v>
      </c>
      <c r="D14" s="6" t="s">
        <v>233</v>
      </c>
    </row>
    <row r="15" spans="1:7" ht="24.95" customHeight="1" x14ac:dyDescent="0.2">
      <c r="A15" s="7" t="s">
        <v>301</v>
      </c>
      <c r="B15" s="18" t="s">
        <v>18</v>
      </c>
      <c r="C15" s="8">
        <v>770401</v>
      </c>
      <c r="D15" s="6" t="s">
        <v>368</v>
      </c>
    </row>
    <row r="16" spans="1:7" ht="24.95" customHeight="1" x14ac:dyDescent="0.2">
      <c r="A16" s="7" t="s">
        <v>69</v>
      </c>
      <c r="B16" s="18" t="s">
        <v>18</v>
      </c>
      <c r="C16" s="8">
        <v>739000</v>
      </c>
      <c r="D16" s="6" t="s">
        <v>244</v>
      </c>
    </row>
    <row r="17" spans="1:4" ht="24.95" customHeight="1" x14ac:dyDescent="0.2">
      <c r="A17" s="7" t="s">
        <v>408</v>
      </c>
      <c r="B17" s="18" t="s">
        <v>18</v>
      </c>
      <c r="C17" s="8">
        <v>740431</v>
      </c>
      <c r="D17" s="6" t="s">
        <v>243</v>
      </c>
    </row>
    <row r="18" spans="1:4" ht="24.95" customHeight="1" x14ac:dyDescent="0.2">
      <c r="A18" s="7" t="s">
        <v>222</v>
      </c>
      <c r="B18" s="8" t="s">
        <v>246</v>
      </c>
      <c r="C18" s="8">
        <v>735532</v>
      </c>
      <c r="D18" s="6" t="s">
        <v>242</v>
      </c>
    </row>
    <row r="19" spans="1:4" ht="24.95" customHeight="1" x14ac:dyDescent="0.2">
      <c r="A19" s="7" t="s">
        <v>409</v>
      </c>
      <c r="B19" s="8" t="s">
        <v>17</v>
      </c>
      <c r="C19" s="8">
        <v>787600</v>
      </c>
      <c r="D19" s="6" t="s">
        <v>241</v>
      </c>
    </row>
    <row r="20" spans="1:4" ht="24.95" customHeight="1" x14ac:dyDescent="0.2">
      <c r="A20" s="7" t="s">
        <v>235</v>
      </c>
      <c r="B20" s="8" t="s">
        <v>17</v>
      </c>
      <c r="C20" s="8">
        <v>735543</v>
      </c>
      <c r="D20" s="6" t="s">
        <v>240</v>
      </c>
    </row>
    <row r="21" spans="1:4" ht="24.95" customHeight="1" x14ac:dyDescent="0.2">
      <c r="A21" s="7" t="s">
        <v>236</v>
      </c>
      <c r="B21" s="8" t="s">
        <v>17</v>
      </c>
      <c r="C21" s="8">
        <v>787500</v>
      </c>
      <c r="D21" s="6" t="s">
        <v>238</v>
      </c>
    </row>
    <row r="22" spans="1:4" ht="24.95" customHeight="1" x14ac:dyDescent="0.2">
      <c r="A22" s="7" t="s">
        <v>237</v>
      </c>
      <c r="B22" s="30" t="s">
        <v>245</v>
      </c>
      <c r="C22" s="8">
        <v>740420</v>
      </c>
      <c r="D22" s="6" t="s">
        <v>239</v>
      </c>
    </row>
    <row r="23" spans="1:4" ht="24.95" customHeight="1" thickBot="1" x14ac:dyDescent="0.25">
      <c r="A23" s="368" t="s">
        <v>410</v>
      </c>
      <c r="B23" s="369" t="s">
        <v>309</v>
      </c>
      <c r="C23" s="370">
        <v>733120</v>
      </c>
      <c r="D23" s="371" t="s">
        <v>313</v>
      </c>
    </row>
    <row r="24" spans="1:4" ht="30" customHeight="1" thickBot="1" x14ac:dyDescent="0.25">
      <c r="A24" s="372" t="s">
        <v>73</v>
      </c>
      <c r="B24" s="373"/>
      <c r="C24" s="373"/>
      <c r="D24" s="374"/>
    </row>
    <row r="25" spans="1:4" ht="24.95" customHeight="1" thickBot="1" x14ac:dyDescent="0.25">
      <c r="A25" s="13" t="s">
        <v>70</v>
      </c>
      <c r="B25" s="24" t="s">
        <v>18</v>
      </c>
      <c r="C25" s="14">
        <v>740100</v>
      </c>
      <c r="D25" s="25" t="s">
        <v>229</v>
      </c>
    </row>
    <row r="28" spans="1:4" ht="40.700000000000003" customHeight="1" x14ac:dyDescent="0.25">
      <c r="D28" s="29"/>
    </row>
  </sheetData>
  <mergeCells count="7">
    <mergeCell ref="A5:A6"/>
    <mergeCell ref="B5:B6"/>
    <mergeCell ref="A1:D1"/>
    <mergeCell ref="A2:D2"/>
    <mergeCell ref="A3:D3"/>
    <mergeCell ref="D5:D6"/>
    <mergeCell ref="C5:C6"/>
  </mergeCells>
  <phoneticPr fontId="0" type="noConversion"/>
  <pageMargins left="0.75" right="0.75" top="1" bottom="1" header="0.5" footer="0.5"/>
  <pageSetup scale="74" orientation="landscape" cellComments="asDisplayed" r:id="rId1"/>
  <headerFooter alignWithMargins="0">
    <oddFooter>&amp;L&amp;"Courier New,Regular"&amp;8&amp;F (&amp;A)&amp;R&amp;"Courier New,Regular"&amp;8&amp;D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10"/>
  <sheetViews>
    <sheetView zoomScale="90" zoomScaleNormal="90" workbookViewId="0">
      <selection activeCell="I10" sqref="I10"/>
    </sheetView>
  </sheetViews>
  <sheetFormatPr defaultColWidth="9.140625" defaultRowHeight="12.75" x14ac:dyDescent="0.2"/>
  <cols>
    <col min="1" max="1" width="51.5703125" style="104" bestFit="1" customWidth="1"/>
    <col min="2" max="2" width="10.140625" style="104" customWidth="1"/>
    <col min="3" max="3" width="10.140625" style="105" customWidth="1"/>
    <col min="4" max="4" width="9.7109375" style="104" bestFit="1" customWidth="1"/>
    <col min="5" max="5" width="18.85546875" style="104" customWidth="1"/>
    <col min="6" max="6" width="11.42578125" style="104" customWidth="1"/>
    <col min="7" max="7" width="10.140625" style="106" customWidth="1"/>
    <col min="8" max="8" width="10.5703125" style="104" customWidth="1"/>
    <col min="9" max="9" width="10.5703125" style="106" customWidth="1"/>
    <col min="10" max="10" width="11.140625" style="104" customWidth="1"/>
    <col min="11" max="11" width="9.140625" style="104"/>
    <col min="12" max="12" width="58.85546875" style="104" customWidth="1"/>
    <col min="13" max="13" width="52.85546875" style="104" customWidth="1"/>
    <col min="14" max="16384" width="9.140625" style="40"/>
  </cols>
  <sheetData>
    <row r="1" spans="1:13" ht="15" x14ac:dyDescent="0.2">
      <c r="A1" s="539" t="s">
        <v>83</v>
      </c>
      <c r="B1" s="540"/>
      <c r="C1" s="540"/>
      <c r="D1" s="540"/>
      <c r="E1" s="540"/>
      <c r="F1" s="540"/>
      <c r="G1" s="540"/>
      <c r="H1" s="540"/>
      <c r="I1" s="540"/>
      <c r="J1" s="540"/>
      <c r="K1" s="540"/>
      <c r="L1" s="540"/>
      <c r="M1" s="541"/>
    </row>
    <row r="2" spans="1:13" ht="15" x14ac:dyDescent="0.2">
      <c r="A2" s="542" t="s">
        <v>476</v>
      </c>
      <c r="B2" s="543"/>
      <c r="C2" s="543"/>
      <c r="D2" s="543"/>
      <c r="E2" s="543"/>
      <c r="F2" s="543"/>
      <c r="G2" s="543"/>
      <c r="H2" s="543"/>
      <c r="I2" s="543"/>
      <c r="J2" s="543"/>
      <c r="K2" s="543"/>
      <c r="L2" s="543"/>
      <c r="M2" s="544"/>
    </row>
    <row r="3" spans="1:13" ht="15" x14ac:dyDescent="0.2">
      <c r="A3" s="545" t="s">
        <v>56</v>
      </c>
      <c r="B3" s="546"/>
      <c r="C3" s="546"/>
      <c r="D3" s="546"/>
      <c r="E3" s="546"/>
      <c r="F3" s="546"/>
      <c r="G3" s="546"/>
      <c r="H3" s="546"/>
      <c r="I3" s="546"/>
      <c r="J3" s="546"/>
      <c r="K3" s="546"/>
      <c r="L3" s="546"/>
      <c r="M3" s="547"/>
    </row>
    <row r="4" spans="1:13" ht="15.75" thickBot="1" x14ac:dyDescent="0.25">
      <c r="A4" s="448" t="s">
        <v>483</v>
      </c>
      <c r="B4" s="80"/>
      <c r="C4" s="152"/>
      <c r="D4" s="81"/>
      <c r="E4" s="81"/>
      <c r="F4" s="81"/>
      <c r="G4" s="548"/>
      <c r="H4" s="548"/>
      <c r="I4" s="548"/>
      <c r="J4" s="548"/>
      <c r="K4" s="81"/>
      <c r="L4" s="81"/>
      <c r="M4" s="449"/>
    </row>
    <row r="5" spans="1:13" ht="12.75" customHeight="1" x14ac:dyDescent="0.2">
      <c r="A5" s="549" t="s">
        <v>82</v>
      </c>
      <c r="B5" s="551" t="s">
        <v>7</v>
      </c>
      <c r="C5" s="551"/>
      <c r="D5" s="551"/>
      <c r="E5" s="553" t="s">
        <v>8</v>
      </c>
      <c r="F5" s="553" t="s">
        <v>508</v>
      </c>
      <c r="G5" s="555" t="s">
        <v>509</v>
      </c>
      <c r="H5" s="553" t="s">
        <v>32</v>
      </c>
      <c r="I5" s="555" t="s">
        <v>510</v>
      </c>
      <c r="J5" s="553" t="s">
        <v>32</v>
      </c>
      <c r="K5" s="553" t="s">
        <v>9</v>
      </c>
      <c r="L5" s="553" t="s">
        <v>6</v>
      </c>
      <c r="M5" s="557" t="s">
        <v>55</v>
      </c>
    </row>
    <row r="6" spans="1:13" ht="13.5" thickBot="1" x14ac:dyDescent="0.25">
      <c r="A6" s="550"/>
      <c r="B6" s="552"/>
      <c r="C6" s="552"/>
      <c r="D6" s="552"/>
      <c r="E6" s="554"/>
      <c r="F6" s="554"/>
      <c r="G6" s="556"/>
      <c r="H6" s="554"/>
      <c r="I6" s="556"/>
      <c r="J6" s="554"/>
      <c r="K6" s="554"/>
      <c r="L6" s="554"/>
      <c r="M6" s="558"/>
    </row>
    <row r="7" spans="1:13" ht="23.25" customHeight="1" thickBot="1" x14ac:dyDescent="0.25">
      <c r="A7" s="537" t="s">
        <v>10</v>
      </c>
      <c r="B7" s="538"/>
      <c r="C7" s="407"/>
      <c r="D7" s="408"/>
      <c r="E7" s="409"/>
      <c r="F7" s="409"/>
      <c r="G7" s="410"/>
      <c r="H7" s="407"/>
      <c r="I7" s="411"/>
      <c r="J7" s="412"/>
      <c r="K7" s="413"/>
      <c r="L7" s="408"/>
      <c r="M7" s="406"/>
    </row>
    <row r="8" spans="1:13" ht="51" x14ac:dyDescent="0.2">
      <c r="A8" s="389" t="s">
        <v>87</v>
      </c>
      <c r="B8" s="390"/>
      <c r="C8" s="391"/>
      <c r="D8" s="392"/>
      <c r="E8" s="390" t="s">
        <v>11</v>
      </c>
      <c r="F8" s="393">
        <v>40</v>
      </c>
      <c r="G8" s="394">
        <v>40</v>
      </c>
      <c r="H8" s="395">
        <f>+(G8-F8)/F8</f>
        <v>0</v>
      </c>
      <c r="I8" s="394">
        <v>40</v>
      </c>
      <c r="J8" s="395">
        <f>+(I8-G8)/G8</f>
        <v>0</v>
      </c>
      <c r="K8" s="391">
        <v>710000</v>
      </c>
      <c r="L8" s="392" t="s">
        <v>283</v>
      </c>
      <c r="M8" s="396"/>
    </row>
    <row r="9" spans="1:13" ht="25.5" x14ac:dyDescent="0.2">
      <c r="A9" s="82" t="s">
        <v>12</v>
      </c>
      <c r="B9" s="83"/>
      <c r="C9" s="84"/>
      <c r="D9" s="85"/>
      <c r="E9" s="83" t="s">
        <v>13</v>
      </c>
      <c r="F9" s="86">
        <v>30</v>
      </c>
      <c r="G9" s="87">
        <v>30</v>
      </c>
      <c r="H9" s="88">
        <f t="shared" ref="H9:H33" si="0">+(G9-F9)/F9</f>
        <v>0</v>
      </c>
      <c r="I9" s="87">
        <v>30</v>
      </c>
      <c r="J9" s="88">
        <f t="shared" ref="J9:J33" si="1">+(I9-G9)/G9</f>
        <v>0</v>
      </c>
      <c r="K9" s="84">
        <v>710000</v>
      </c>
      <c r="L9" s="85" t="s">
        <v>88</v>
      </c>
      <c r="M9" s="89"/>
    </row>
    <row r="10" spans="1:13" ht="25.5" x14ac:dyDescent="0.2">
      <c r="A10" s="82" t="s">
        <v>398</v>
      </c>
      <c r="B10" s="83"/>
      <c r="C10" s="84"/>
      <c r="D10" s="85"/>
      <c r="E10" s="83" t="s">
        <v>309</v>
      </c>
      <c r="F10" s="86">
        <v>600</v>
      </c>
      <c r="G10" s="87">
        <v>600</v>
      </c>
      <c r="H10" s="88">
        <f t="shared" si="0"/>
        <v>0</v>
      </c>
      <c r="I10" s="87">
        <v>600</v>
      </c>
      <c r="J10" s="88">
        <f t="shared" si="1"/>
        <v>0</v>
      </c>
      <c r="K10" s="84">
        <v>710000</v>
      </c>
      <c r="L10" s="85" t="s">
        <v>247</v>
      </c>
      <c r="M10" s="89"/>
    </row>
    <row r="11" spans="1:13" ht="38.25" x14ac:dyDescent="0.2">
      <c r="A11" s="82" t="s">
        <v>306</v>
      </c>
      <c r="B11" s="83"/>
      <c r="C11" s="84"/>
      <c r="D11" s="85"/>
      <c r="E11" s="83" t="s">
        <v>309</v>
      </c>
      <c r="F11" s="86">
        <v>75</v>
      </c>
      <c r="G11" s="87">
        <v>75</v>
      </c>
      <c r="H11" s="88">
        <f>+(G11-F11)/F11</f>
        <v>0</v>
      </c>
      <c r="I11" s="87">
        <v>75</v>
      </c>
      <c r="J11" s="88">
        <f>+(I11-G11)/G11</f>
        <v>0</v>
      </c>
      <c r="K11" s="84">
        <v>710000</v>
      </c>
      <c r="L11" s="85" t="s">
        <v>307</v>
      </c>
      <c r="M11" s="89" t="s">
        <v>530</v>
      </c>
    </row>
    <row r="12" spans="1:13" x14ac:dyDescent="0.2">
      <c r="A12" s="82" t="s">
        <v>463</v>
      </c>
      <c r="B12" s="83"/>
      <c r="C12" s="84"/>
      <c r="D12" s="85"/>
      <c r="E12" s="83" t="s">
        <v>515</v>
      </c>
      <c r="F12" s="86">
        <v>20</v>
      </c>
      <c r="G12" s="87">
        <v>20</v>
      </c>
      <c r="H12" s="88">
        <f>+(G12-F12)/F12</f>
        <v>0</v>
      </c>
      <c r="I12" s="87">
        <v>20</v>
      </c>
      <c r="J12" s="88">
        <v>0</v>
      </c>
      <c r="K12" s="84">
        <v>710000</v>
      </c>
      <c r="L12" s="85" t="s">
        <v>464</v>
      </c>
      <c r="M12" s="89"/>
    </row>
    <row r="13" spans="1:13" ht="267.75" x14ac:dyDescent="0.2">
      <c r="A13" s="128" t="s">
        <v>484</v>
      </c>
      <c r="B13" s="129"/>
      <c r="C13" s="130"/>
      <c r="D13" s="131"/>
      <c r="E13" s="129"/>
      <c r="F13" s="136">
        <v>0</v>
      </c>
      <c r="G13" s="137">
        <v>45</v>
      </c>
      <c r="H13" s="133">
        <v>1</v>
      </c>
      <c r="I13" s="137">
        <v>45</v>
      </c>
      <c r="J13" s="133">
        <f t="shared" si="1"/>
        <v>0</v>
      </c>
      <c r="K13" s="130">
        <v>710000</v>
      </c>
      <c r="L13" s="131" t="s">
        <v>507</v>
      </c>
      <c r="M13" s="138" t="s">
        <v>506</v>
      </c>
    </row>
    <row r="14" spans="1:13" ht="21.75" customHeight="1" x14ac:dyDescent="0.2">
      <c r="A14" s="82" t="s">
        <v>14</v>
      </c>
      <c r="B14" s="83"/>
      <c r="C14" s="84"/>
      <c r="D14" s="85"/>
      <c r="E14" s="83" t="s">
        <v>13</v>
      </c>
      <c r="F14" s="86">
        <v>15</v>
      </c>
      <c r="G14" s="87">
        <v>15</v>
      </c>
      <c r="H14" s="88">
        <f t="shared" si="0"/>
        <v>0</v>
      </c>
      <c r="I14" s="87">
        <v>15</v>
      </c>
      <c r="J14" s="88">
        <f t="shared" si="1"/>
        <v>0</v>
      </c>
      <c r="K14" s="84">
        <v>710000</v>
      </c>
      <c r="L14" s="85" t="s">
        <v>90</v>
      </c>
      <c r="M14" s="89"/>
    </row>
    <row r="15" spans="1:13" ht="25.5" x14ac:dyDescent="0.2">
      <c r="A15" s="82" t="s">
        <v>92</v>
      </c>
      <c r="B15" s="83"/>
      <c r="C15" s="84"/>
      <c r="D15" s="85"/>
      <c r="E15" s="83" t="s">
        <v>15</v>
      </c>
      <c r="F15" s="86">
        <v>30</v>
      </c>
      <c r="G15" s="87">
        <v>30</v>
      </c>
      <c r="H15" s="88">
        <f t="shared" si="0"/>
        <v>0</v>
      </c>
      <c r="I15" s="87">
        <v>30</v>
      </c>
      <c r="J15" s="88">
        <f t="shared" si="1"/>
        <v>0</v>
      </c>
      <c r="K15" s="84">
        <v>710000</v>
      </c>
      <c r="L15" s="85" t="s">
        <v>91</v>
      </c>
      <c r="M15" s="89"/>
    </row>
    <row r="16" spans="1:13" ht="25.5" x14ac:dyDescent="0.2">
      <c r="A16" s="82" t="s">
        <v>281</v>
      </c>
      <c r="B16" s="83"/>
      <c r="C16" s="84"/>
      <c r="D16" s="85"/>
      <c r="E16" s="83" t="s">
        <v>213</v>
      </c>
      <c r="F16" s="86">
        <v>8</v>
      </c>
      <c r="G16" s="87">
        <v>8</v>
      </c>
      <c r="H16" s="88">
        <f t="shared" si="0"/>
        <v>0</v>
      </c>
      <c r="I16" s="87">
        <v>8</v>
      </c>
      <c r="J16" s="88">
        <f>+(I16-G16)/G16</f>
        <v>0</v>
      </c>
      <c r="K16" s="84">
        <v>710000</v>
      </c>
      <c r="L16" s="85" t="s">
        <v>248</v>
      </c>
      <c r="M16" s="89"/>
    </row>
    <row r="17" spans="1:13" ht="25.5" x14ac:dyDescent="0.2">
      <c r="A17" s="82" t="s">
        <v>93</v>
      </c>
      <c r="B17" s="83"/>
      <c r="C17" s="84"/>
      <c r="D17" s="85"/>
      <c r="E17" s="83" t="s">
        <v>16</v>
      </c>
      <c r="F17" s="86" t="s">
        <v>94</v>
      </c>
      <c r="G17" s="86" t="s">
        <v>94</v>
      </c>
      <c r="H17" s="88">
        <v>0</v>
      </c>
      <c r="I17" s="86" t="s">
        <v>94</v>
      </c>
      <c r="J17" s="88">
        <v>0</v>
      </c>
      <c r="K17" s="84">
        <v>710400</v>
      </c>
      <c r="L17" s="85" t="s">
        <v>95</v>
      </c>
      <c r="M17" s="89"/>
    </row>
    <row r="18" spans="1:13" ht="25.5" x14ac:dyDescent="0.2">
      <c r="A18" s="82" t="s">
        <v>96</v>
      </c>
      <c r="B18" s="83"/>
      <c r="C18" s="84"/>
      <c r="D18" s="85"/>
      <c r="E18" s="83" t="s">
        <v>16</v>
      </c>
      <c r="F18" s="86" t="s">
        <v>97</v>
      </c>
      <c r="G18" s="86" t="s">
        <v>97</v>
      </c>
      <c r="H18" s="88">
        <v>0</v>
      </c>
      <c r="I18" s="86" t="s">
        <v>97</v>
      </c>
      <c r="J18" s="88">
        <v>0</v>
      </c>
      <c r="K18" s="84">
        <v>710400</v>
      </c>
      <c r="L18" s="85" t="s">
        <v>95</v>
      </c>
      <c r="M18" s="89"/>
    </row>
    <row r="19" spans="1:13" ht="13.5" thickBot="1" x14ac:dyDescent="0.25">
      <c r="A19" s="381" t="s">
        <v>98</v>
      </c>
      <c r="B19" s="382"/>
      <c r="C19" s="382"/>
      <c r="D19" s="383"/>
      <c r="E19" s="384" t="s">
        <v>309</v>
      </c>
      <c r="F19" s="385">
        <v>20</v>
      </c>
      <c r="G19" s="386">
        <v>20</v>
      </c>
      <c r="H19" s="387">
        <f t="shared" si="0"/>
        <v>0</v>
      </c>
      <c r="I19" s="386">
        <v>20</v>
      </c>
      <c r="J19" s="387">
        <f t="shared" si="1"/>
        <v>0</v>
      </c>
      <c r="K19" s="382">
        <v>710000</v>
      </c>
      <c r="L19" s="383" t="s">
        <v>367</v>
      </c>
      <c r="M19" s="388"/>
    </row>
    <row r="20" spans="1:13" ht="21" customHeight="1" thickBot="1" x14ac:dyDescent="0.25">
      <c r="A20" s="397" t="s">
        <v>31</v>
      </c>
      <c r="B20" s="398"/>
      <c r="C20" s="399"/>
      <c r="D20" s="400"/>
      <c r="E20" s="401"/>
      <c r="F20" s="402"/>
      <c r="G20" s="403"/>
      <c r="H20" s="404"/>
      <c r="I20" s="403"/>
      <c r="J20" s="404"/>
      <c r="K20" s="404"/>
      <c r="L20" s="405"/>
      <c r="M20" s="406"/>
    </row>
    <row r="21" spans="1:13" ht="38.25" x14ac:dyDescent="0.2">
      <c r="A21" s="389" t="s">
        <v>334</v>
      </c>
      <c r="B21" s="390" t="s">
        <v>155</v>
      </c>
      <c r="C21" s="391" t="s">
        <v>279</v>
      </c>
      <c r="D21" s="392">
        <v>495</v>
      </c>
      <c r="E21" s="390" t="s">
        <v>309</v>
      </c>
      <c r="F21" s="393">
        <v>265.3</v>
      </c>
      <c r="G21" s="394">
        <v>265.3</v>
      </c>
      <c r="H21" s="395">
        <f t="shared" si="0"/>
        <v>0</v>
      </c>
      <c r="I21" s="394">
        <v>265.3</v>
      </c>
      <c r="J21" s="395">
        <f t="shared" si="1"/>
        <v>0</v>
      </c>
      <c r="K21" s="391">
        <v>732209</v>
      </c>
      <c r="L21" s="392" t="s">
        <v>401</v>
      </c>
      <c r="M21" s="396"/>
    </row>
    <row r="22" spans="1:13" ht="25.5" x14ac:dyDescent="0.2">
      <c r="A22" s="82" t="s">
        <v>19</v>
      </c>
      <c r="B22" s="83"/>
      <c r="C22" s="84"/>
      <c r="D22" s="85"/>
      <c r="E22" s="83" t="s">
        <v>18</v>
      </c>
      <c r="F22" s="86">
        <v>10</v>
      </c>
      <c r="G22" s="87">
        <v>10</v>
      </c>
      <c r="H22" s="88">
        <f t="shared" si="0"/>
        <v>0</v>
      </c>
      <c r="I22" s="87">
        <v>10</v>
      </c>
      <c r="J22" s="88">
        <v>0</v>
      </c>
      <c r="K22" s="84">
        <v>735000</v>
      </c>
      <c r="L22" s="85" t="s">
        <v>284</v>
      </c>
      <c r="M22" s="89"/>
    </row>
    <row r="23" spans="1:13" ht="25.5" x14ac:dyDescent="0.2">
      <c r="A23" s="82" t="s">
        <v>99</v>
      </c>
      <c r="B23" s="83"/>
      <c r="C23" s="84"/>
      <c r="D23" s="85"/>
      <c r="E23" s="83" t="s">
        <v>309</v>
      </c>
      <c r="F23" s="86" t="s">
        <v>304</v>
      </c>
      <c r="G23" s="87" t="s">
        <v>304</v>
      </c>
      <c r="H23" s="88">
        <v>0</v>
      </c>
      <c r="I23" s="87" t="s">
        <v>304</v>
      </c>
      <c r="J23" s="88">
        <v>0</v>
      </c>
      <c r="K23" s="84">
        <v>732202</v>
      </c>
      <c r="L23" s="85" t="s">
        <v>305</v>
      </c>
      <c r="M23" s="89"/>
    </row>
    <row r="24" spans="1:13" ht="17.25" customHeight="1" x14ac:dyDescent="0.2">
      <c r="A24" s="82" t="s">
        <v>100</v>
      </c>
      <c r="B24" s="83"/>
      <c r="C24" s="84"/>
      <c r="D24" s="85"/>
      <c r="E24" s="83" t="s">
        <v>29</v>
      </c>
      <c r="F24" s="86">
        <v>25</v>
      </c>
      <c r="G24" s="87">
        <v>25</v>
      </c>
      <c r="H24" s="88">
        <f t="shared" si="0"/>
        <v>0</v>
      </c>
      <c r="I24" s="87">
        <v>25</v>
      </c>
      <c r="J24" s="88">
        <f t="shared" si="1"/>
        <v>0</v>
      </c>
      <c r="K24" s="84">
        <v>734000</v>
      </c>
      <c r="L24" s="85" t="s">
        <v>101</v>
      </c>
      <c r="M24" s="89"/>
    </row>
    <row r="25" spans="1:13" ht="38.25" x14ac:dyDescent="0.2">
      <c r="A25" s="82" t="s">
        <v>407</v>
      </c>
      <c r="B25" s="83"/>
      <c r="C25" s="84"/>
      <c r="D25" s="85"/>
      <c r="E25" s="83" t="s">
        <v>102</v>
      </c>
      <c r="F25" s="86" t="s">
        <v>103</v>
      </c>
      <c r="G25" s="86" t="s">
        <v>103</v>
      </c>
      <c r="H25" s="88">
        <v>0</v>
      </c>
      <c r="I25" s="86" t="s">
        <v>103</v>
      </c>
      <c r="J25" s="88">
        <v>0</v>
      </c>
      <c r="K25" s="84">
        <v>734201</v>
      </c>
      <c r="L25" s="85" t="s">
        <v>402</v>
      </c>
      <c r="M25" s="89"/>
    </row>
    <row r="26" spans="1:13" ht="38.25" x14ac:dyDescent="0.2">
      <c r="A26" s="82" t="s">
        <v>104</v>
      </c>
      <c r="B26" s="83"/>
      <c r="C26" s="84"/>
      <c r="D26" s="85"/>
      <c r="E26" s="90" t="s">
        <v>17</v>
      </c>
      <c r="F26" s="86">
        <v>30</v>
      </c>
      <c r="G26" s="91">
        <v>30</v>
      </c>
      <c r="H26" s="88">
        <f t="shared" si="0"/>
        <v>0</v>
      </c>
      <c r="I26" s="91">
        <v>30</v>
      </c>
      <c r="J26" s="88">
        <f t="shared" si="1"/>
        <v>0</v>
      </c>
      <c r="K26" s="84">
        <v>734214</v>
      </c>
      <c r="L26" s="85" t="s">
        <v>403</v>
      </c>
      <c r="M26" s="89"/>
    </row>
    <row r="27" spans="1:13" ht="38.25" x14ac:dyDescent="0.2">
      <c r="A27" s="82" t="s">
        <v>105</v>
      </c>
      <c r="B27" s="83"/>
      <c r="C27" s="84"/>
      <c r="D27" s="85"/>
      <c r="E27" s="90" t="s">
        <v>309</v>
      </c>
      <c r="F27" s="86">
        <v>30</v>
      </c>
      <c r="G27" s="91">
        <v>30</v>
      </c>
      <c r="H27" s="88">
        <f t="shared" si="0"/>
        <v>0</v>
      </c>
      <c r="I27" s="91">
        <v>30</v>
      </c>
      <c r="J27" s="88">
        <f t="shared" si="1"/>
        <v>0</v>
      </c>
      <c r="K27" s="84">
        <v>734214</v>
      </c>
      <c r="L27" s="85" t="s">
        <v>403</v>
      </c>
      <c r="M27" s="89"/>
    </row>
    <row r="28" spans="1:13" ht="38.25" x14ac:dyDescent="0.2">
      <c r="A28" s="82" t="s">
        <v>106</v>
      </c>
      <c r="B28" s="83"/>
      <c r="C28" s="84"/>
      <c r="D28" s="85"/>
      <c r="E28" s="83" t="s">
        <v>309</v>
      </c>
      <c r="F28" s="86">
        <v>30</v>
      </c>
      <c r="G28" s="91">
        <v>30</v>
      </c>
      <c r="H28" s="88">
        <f t="shared" si="0"/>
        <v>0</v>
      </c>
      <c r="I28" s="91">
        <v>30</v>
      </c>
      <c r="J28" s="88">
        <f t="shared" si="1"/>
        <v>0</v>
      </c>
      <c r="K28" s="84">
        <v>734214</v>
      </c>
      <c r="L28" s="85" t="s">
        <v>403</v>
      </c>
      <c r="M28" s="89"/>
    </row>
    <row r="29" spans="1:13" ht="38.25" x14ac:dyDescent="0.2">
      <c r="A29" s="92" t="s">
        <v>312</v>
      </c>
      <c r="B29" s="90"/>
      <c r="C29" s="93"/>
      <c r="D29" s="94"/>
      <c r="E29" s="83" t="s">
        <v>309</v>
      </c>
      <c r="F29" s="95">
        <v>63</v>
      </c>
      <c r="G29" s="91">
        <v>63</v>
      </c>
      <c r="H29" s="96">
        <f t="shared" si="0"/>
        <v>0</v>
      </c>
      <c r="I29" s="91">
        <v>63</v>
      </c>
      <c r="J29" s="96">
        <f t="shared" si="1"/>
        <v>0</v>
      </c>
      <c r="K29" s="93">
        <v>734214</v>
      </c>
      <c r="L29" s="94" t="s">
        <v>403</v>
      </c>
      <c r="M29" s="97"/>
    </row>
    <row r="30" spans="1:13" ht="24.75" customHeight="1" x14ac:dyDescent="0.2">
      <c r="A30" s="82" t="s">
        <v>107</v>
      </c>
      <c r="B30" s="83"/>
      <c r="C30" s="84"/>
      <c r="D30" s="85"/>
      <c r="E30" s="83" t="s">
        <v>309</v>
      </c>
      <c r="F30" s="86">
        <v>44</v>
      </c>
      <c r="G30" s="87">
        <v>44</v>
      </c>
      <c r="H30" s="88">
        <f t="shared" si="0"/>
        <v>0</v>
      </c>
      <c r="I30" s="87">
        <v>44</v>
      </c>
      <c r="J30" s="88">
        <f t="shared" si="1"/>
        <v>0</v>
      </c>
      <c r="K30" s="84">
        <v>735502</v>
      </c>
      <c r="L30" s="85" t="s">
        <v>108</v>
      </c>
      <c r="M30" s="89"/>
    </row>
    <row r="31" spans="1:13" ht="39" customHeight="1" x14ac:dyDescent="0.2">
      <c r="A31" s="82" t="s">
        <v>109</v>
      </c>
      <c r="B31" s="83"/>
      <c r="C31" s="84"/>
      <c r="D31" s="85"/>
      <c r="E31" s="90" t="s">
        <v>470</v>
      </c>
      <c r="F31" s="86">
        <v>50</v>
      </c>
      <c r="G31" s="87">
        <v>50</v>
      </c>
      <c r="H31" s="88">
        <f t="shared" si="0"/>
        <v>0</v>
      </c>
      <c r="I31" s="87">
        <v>50</v>
      </c>
      <c r="J31" s="88">
        <f t="shared" si="1"/>
        <v>0</v>
      </c>
      <c r="K31" s="84">
        <v>735506</v>
      </c>
      <c r="L31" s="85" t="s">
        <v>110</v>
      </c>
      <c r="M31" s="89"/>
    </row>
    <row r="32" spans="1:13" ht="24.75" customHeight="1" x14ac:dyDescent="0.2">
      <c r="A32" s="82" t="s">
        <v>22</v>
      </c>
      <c r="B32" s="83"/>
      <c r="C32" s="84"/>
      <c r="D32" s="85"/>
      <c r="E32" s="83" t="s">
        <v>13</v>
      </c>
      <c r="F32" s="86">
        <v>3</v>
      </c>
      <c r="G32" s="87">
        <v>3</v>
      </c>
      <c r="H32" s="88">
        <f t="shared" si="0"/>
        <v>0</v>
      </c>
      <c r="I32" s="87">
        <v>3</v>
      </c>
      <c r="J32" s="88">
        <f t="shared" si="1"/>
        <v>0</v>
      </c>
      <c r="K32" s="84">
        <v>735507</v>
      </c>
      <c r="L32" s="85" t="s">
        <v>397</v>
      </c>
      <c r="M32" s="89"/>
    </row>
    <row r="33" spans="1:13" ht="24.75" customHeight="1" x14ac:dyDescent="0.2">
      <c r="A33" s="82" t="s">
        <v>27</v>
      </c>
      <c r="B33" s="83"/>
      <c r="C33" s="84"/>
      <c r="D33" s="85"/>
      <c r="E33" s="83" t="s">
        <v>16</v>
      </c>
      <c r="F33" s="86">
        <v>10</v>
      </c>
      <c r="G33" s="87">
        <v>10</v>
      </c>
      <c r="H33" s="88">
        <f t="shared" si="0"/>
        <v>0</v>
      </c>
      <c r="I33" s="87">
        <v>10</v>
      </c>
      <c r="J33" s="88">
        <f t="shared" si="1"/>
        <v>0</v>
      </c>
      <c r="K33" s="84">
        <v>735542</v>
      </c>
      <c r="L33" s="85" t="s">
        <v>111</v>
      </c>
      <c r="M33" s="89"/>
    </row>
    <row r="34" spans="1:13" ht="51" x14ac:dyDescent="0.2">
      <c r="A34" s="82" t="s">
        <v>195</v>
      </c>
      <c r="B34" s="83"/>
      <c r="C34" s="84"/>
      <c r="D34" s="85"/>
      <c r="E34" s="83" t="s">
        <v>89</v>
      </c>
      <c r="F34" s="86"/>
      <c r="G34" s="87"/>
      <c r="H34" s="88">
        <v>0</v>
      </c>
      <c r="I34" s="87"/>
      <c r="J34" s="88">
        <v>0</v>
      </c>
      <c r="K34" s="84">
        <v>730000</v>
      </c>
      <c r="L34" s="85" t="s">
        <v>196</v>
      </c>
      <c r="M34" s="89"/>
    </row>
    <row r="35" spans="1:13" ht="25.5" x14ac:dyDescent="0.2">
      <c r="A35" s="82" t="s">
        <v>220</v>
      </c>
      <c r="B35" s="83"/>
      <c r="C35" s="84"/>
      <c r="D35" s="85"/>
      <c r="E35" s="83" t="s">
        <v>309</v>
      </c>
      <c r="F35" s="86">
        <v>25</v>
      </c>
      <c r="G35" s="87">
        <v>25</v>
      </c>
      <c r="H35" s="88">
        <f>+(G35-F35)/F35</f>
        <v>0</v>
      </c>
      <c r="I35" s="87">
        <v>25</v>
      </c>
      <c r="J35" s="88">
        <f>+(I35-G35)/G35</f>
        <v>0</v>
      </c>
      <c r="K35" s="84">
        <v>735553</v>
      </c>
      <c r="L35" s="85" t="s">
        <v>221</v>
      </c>
      <c r="M35" s="89"/>
    </row>
    <row r="36" spans="1:13" ht="25.5" x14ac:dyDescent="0.2">
      <c r="A36" s="82" t="s">
        <v>249</v>
      </c>
      <c r="B36" s="83"/>
      <c r="C36" s="84"/>
      <c r="D36" s="85"/>
      <c r="E36" s="83" t="s">
        <v>213</v>
      </c>
      <c r="F36" s="86">
        <v>125</v>
      </c>
      <c r="G36" s="87">
        <v>125</v>
      </c>
      <c r="H36" s="88">
        <f>+(G36-F36)/F36</f>
        <v>0</v>
      </c>
      <c r="I36" s="87">
        <v>125</v>
      </c>
      <c r="J36" s="88">
        <f>+(I36-G36)/G36</f>
        <v>0</v>
      </c>
      <c r="K36" s="84">
        <v>739912</v>
      </c>
      <c r="L36" s="85" t="s">
        <v>250</v>
      </c>
      <c r="M36" s="89"/>
    </row>
    <row r="37" spans="1:13" ht="39.75" customHeight="1" thickBot="1" x14ac:dyDescent="0.25">
      <c r="A37" s="381" t="s">
        <v>434</v>
      </c>
      <c r="B37" s="383"/>
      <c r="C37" s="382"/>
      <c r="D37" s="383"/>
      <c r="E37" s="414" t="s">
        <v>470</v>
      </c>
      <c r="F37" s="385">
        <v>300</v>
      </c>
      <c r="G37" s="386">
        <v>300</v>
      </c>
      <c r="H37" s="387">
        <f>+(G37-F37)/F37</f>
        <v>0</v>
      </c>
      <c r="I37" s="386">
        <v>300</v>
      </c>
      <c r="J37" s="387">
        <f>+(I37-G37)/G37</f>
        <v>0</v>
      </c>
      <c r="K37" s="383"/>
      <c r="L37" s="383" t="s">
        <v>435</v>
      </c>
      <c r="M37" s="388"/>
    </row>
    <row r="38" spans="1:13" ht="18.75" customHeight="1" thickBot="1" x14ac:dyDescent="0.25">
      <c r="A38" s="417" t="s">
        <v>54</v>
      </c>
      <c r="B38" s="418"/>
      <c r="C38" s="419"/>
      <c r="D38" s="420"/>
      <c r="E38" s="421"/>
      <c r="F38" s="422"/>
      <c r="G38" s="423"/>
      <c r="H38" s="424"/>
      <c r="I38" s="423"/>
      <c r="J38" s="424"/>
      <c r="K38" s="424"/>
      <c r="L38" s="425"/>
      <c r="M38" s="426"/>
    </row>
    <row r="39" spans="1:13" ht="27.95" customHeight="1" x14ac:dyDescent="0.2">
      <c r="A39" s="389" t="s">
        <v>389</v>
      </c>
      <c r="B39" s="390" t="s">
        <v>387</v>
      </c>
      <c r="C39" s="391" t="s">
        <v>255</v>
      </c>
      <c r="D39" s="392">
        <v>104</v>
      </c>
      <c r="E39" s="390" t="s">
        <v>16</v>
      </c>
      <c r="F39" s="393">
        <v>16</v>
      </c>
      <c r="G39" s="415">
        <v>16</v>
      </c>
      <c r="H39" s="416">
        <f t="shared" ref="H39:H75" si="2">+(G39-F39)/F39</f>
        <v>0</v>
      </c>
      <c r="I39" s="415">
        <v>16</v>
      </c>
      <c r="J39" s="395">
        <f t="shared" ref="J39:J79" si="3">+(I39-G39)/G39</f>
        <v>0</v>
      </c>
      <c r="K39" s="391">
        <v>740100</v>
      </c>
      <c r="L39" s="392" t="s">
        <v>211</v>
      </c>
      <c r="M39" s="396"/>
    </row>
    <row r="40" spans="1:13" ht="27.95" customHeight="1" x14ac:dyDescent="0.2">
      <c r="A40" s="82" t="s">
        <v>388</v>
      </c>
      <c r="B40" s="83" t="s">
        <v>387</v>
      </c>
      <c r="C40" s="84" t="s">
        <v>254</v>
      </c>
      <c r="D40" s="85">
        <v>146</v>
      </c>
      <c r="E40" s="83" t="s">
        <v>16</v>
      </c>
      <c r="F40" s="86">
        <v>22</v>
      </c>
      <c r="G40" s="35">
        <v>22</v>
      </c>
      <c r="H40" s="36">
        <f t="shared" si="2"/>
        <v>0</v>
      </c>
      <c r="I40" s="35">
        <v>22</v>
      </c>
      <c r="J40" s="88">
        <f t="shared" si="3"/>
        <v>0</v>
      </c>
      <c r="K40" s="84">
        <v>732201</v>
      </c>
      <c r="L40" s="85" t="s">
        <v>211</v>
      </c>
      <c r="M40" s="89"/>
    </row>
    <row r="41" spans="1:13" ht="27.95" customHeight="1" x14ac:dyDescent="0.2">
      <c r="A41" s="82" t="s">
        <v>386</v>
      </c>
      <c r="B41" s="83" t="s">
        <v>387</v>
      </c>
      <c r="C41" s="84" t="s">
        <v>255</v>
      </c>
      <c r="D41" s="85">
        <v>151</v>
      </c>
      <c r="E41" s="83" t="s">
        <v>16</v>
      </c>
      <c r="F41" s="86">
        <v>11</v>
      </c>
      <c r="G41" s="35">
        <v>11</v>
      </c>
      <c r="H41" s="36">
        <f t="shared" si="2"/>
        <v>0</v>
      </c>
      <c r="I41" s="35">
        <v>11</v>
      </c>
      <c r="J41" s="88">
        <f t="shared" si="3"/>
        <v>0</v>
      </c>
      <c r="K41" s="84">
        <v>740100</v>
      </c>
      <c r="L41" s="85" t="s">
        <v>211</v>
      </c>
      <c r="M41" s="89"/>
    </row>
    <row r="42" spans="1:13" ht="27.95" customHeight="1" x14ac:dyDescent="0.2">
      <c r="A42" s="82" t="s">
        <v>390</v>
      </c>
      <c r="B42" s="83" t="s">
        <v>387</v>
      </c>
      <c r="C42" s="84" t="s">
        <v>254</v>
      </c>
      <c r="D42" s="85">
        <v>174</v>
      </c>
      <c r="E42" s="83" t="s">
        <v>16</v>
      </c>
      <c r="F42" s="86">
        <v>5.5</v>
      </c>
      <c r="G42" s="35">
        <v>5.5</v>
      </c>
      <c r="H42" s="36">
        <f t="shared" si="2"/>
        <v>0</v>
      </c>
      <c r="I42" s="35">
        <v>5.5</v>
      </c>
      <c r="J42" s="88">
        <f t="shared" si="3"/>
        <v>0</v>
      </c>
      <c r="K42" s="84">
        <v>732201</v>
      </c>
      <c r="L42" s="85" t="s">
        <v>207</v>
      </c>
      <c r="M42" s="89"/>
    </row>
    <row r="43" spans="1:13" ht="27.95" customHeight="1" x14ac:dyDescent="0.2">
      <c r="A43" s="82" t="s">
        <v>165</v>
      </c>
      <c r="B43" s="83" t="s">
        <v>166</v>
      </c>
      <c r="C43" s="84" t="s">
        <v>260</v>
      </c>
      <c r="D43" s="85">
        <v>114</v>
      </c>
      <c r="E43" s="83" t="s">
        <v>16</v>
      </c>
      <c r="F43" s="87">
        <v>16</v>
      </c>
      <c r="G43" s="35">
        <v>16</v>
      </c>
      <c r="H43" s="36">
        <f t="shared" si="2"/>
        <v>0</v>
      </c>
      <c r="I43" s="35">
        <v>16</v>
      </c>
      <c r="J43" s="88">
        <f t="shared" si="3"/>
        <v>0</v>
      </c>
      <c r="K43" s="84">
        <v>732113</v>
      </c>
      <c r="L43" s="85" t="s">
        <v>207</v>
      </c>
      <c r="M43" s="89"/>
    </row>
    <row r="44" spans="1:13" ht="27.95" customHeight="1" x14ac:dyDescent="0.2">
      <c r="A44" s="82" t="s">
        <v>169</v>
      </c>
      <c r="B44" s="83" t="s">
        <v>166</v>
      </c>
      <c r="C44" s="84" t="s">
        <v>260</v>
      </c>
      <c r="D44" s="85">
        <v>350</v>
      </c>
      <c r="E44" s="83" t="s">
        <v>16</v>
      </c>
      <c r="F44" s="87">
        <v>16</v>
      </c>
      <c r="G44" s="35">
        <v>16</v>
      </c>
      <c r="H44" s="36">
        <f t="shared" si="2"/>
        <v>0</v>
      </c>
      <c r="I44" s="35">
        <v>16</v>
      </c>
      <c r="J44" s="88">
        <f t="shared" si="3"/>
        <v>0</v>
      </c>
      <c r="K44" s="84">
        <v>732113</v>
      </c>
      <c r="L44" s="85" t="s">
        <v>207</v>
      </c>
      <c r="M44" s="89"/>
    </row>
    <row r="45" spans="1:13" ht="27.95" customHeight="1" x14ac:dyDescent="0.2">
      <c r="A45" s="82" t="s">
        <v>170</v>
      </c>
      <c r="B45" s="83" t="s">
        <v>166</v>
      </c>
      <c r="C45" s="84" t="s">
        <v>260</v>
      </c>
      <c r="D45" s="85">
        <v>370</v>
      </c>
      <c r="E45" s="83" t="s">
        <v>16</v>
      </c>
      <c r="F45" s="87">
        <v>16</v>
      </c>
      <c r="G45" s="35">
        <v>16</v>
      </c>
      <c r="H45" s="36">
        <f t="shared" si="2"/>
        <v>0</v>
      </c>
      <c r="I45" s="35">
        <v>16</v>
      </c>
      <c r="J45" s="88">
        <f t="shared" si="3"/>
        <v>0</v>
      </c>
      <c r="K45" s="84">
        <v>732113</v>
      </c>
      <c r="L45" s="85" t="s">
        <v>207</v>
      </c>
      <c r="M45" s="89"/>
    </row>
    <row r="46" spans="1:13" ht="27.95" customHeight="1" x14ac:dyDescent="0.2">
      <c r="A46" s="82" t="s">
        <v>163</v>
      </c>
      <c r="B46" s="83" t="s">
        <v>316</v>
      </c>
      <c r="C46" s="84" t="s">
        <v>257</v>
      </c>
      <c r="D46" s="85">
        <v>219</v>
      </c>
      <c r="E46" s="83" t="s">
        <v>16</v>
      </c>
      <c r="F46" s="87">
        <v>5.5</v>
      </c>
      <c r="G46" s="35">
        <v>5.5</v>
      </c>
      <c r="H46" s="36">
        <f t="shared" si="2"/>
        <v>0</v>
      </c>
      <c r="I46" s="35">
        <v>5.5</v>
      </c>
      <c r="J46" s="88">
        <f t="shared" si="3"/>
        <v>0</v>
      </c>
      <c r="K46" s="84">
        <v>732109</v>
      </c>
      <c r="L46" s="85" t="s">
        <v>207</v>
      </c>
      <c r="M46" s="89"/>
    </row>
    <row r="47" spans="1:13" ht="27.95" customHeight="1" x14ac:dyDescent="0.2">
      <c r="A47" s="82" t="s">
        <v>167</v>
      </c>
      <c r="B47" s="83" t="s">
        <v>317</v>
      </c>
      <c r="C47" s="84" t="s">
        <v>260</v>
      </c>
      <c r="D47" s="85">
        <v>130</v>
      </c>
      <c r="E47" s="83" t="s">
        <v>16</v>
      </c>
      <c r="F47" s="87">
        <v>11</v>
      </c>
      <c r="G47" s="35">
        <v>11</v>
      </c>
      <c r="H47" s="36">
        <f t="shared" si="2"/>
        <v>0</v>
      </c>
      <c r="I47" s="35">
        <v>11</v>
      </c>
      <c r="J47" s="88">
        <f t="shared" si="3"/>
        <v>0</v>
      </c>
      <c r="K47" s="84">
        <v>732113</v>
      </c>
      <c r="L47" s="85" t="s">
        <v>207</v>
      </c>
      <c r="M47" s="89"/>
    </row>
    <row r="48" spans="1:13" ht="27.95" customHeight="1" x14ac:dyDescent="0.2">
      <c r="A48" s="82" t="s">
        <v>168</v>
      </c>
      <c r="B48" s="83" t="s">
        <v>317</v>
      </c>
      <c r="C48" s="84" t="s">
        <v>260</v>
      </c>
      <c r="D48" s="85">
        <v>225</v>
      </c>
      <c r="E48" s="83" t="s">
        <v>16</v>
      </c>
      <c r="F48" s="87">
        <v>11</v>
      </c>
      <c r="G48" s="35">
        <v>11</v>
      </c>
      <c r="H48" s="36">
        <f t="shared" si="2"/>
        <v>0</v>
      </c>
      <c r="I48" s="35">
        <v>11</v>
      </c>
      <c r="J48" s="88">
        <f t="shared" si="3"/>
        <v>0</v>
      </c>
      <c r="K48" s="84">
        <v>732113</v>
      </c>
      <c r="L48" s="85" t="s">
        <v>207</v>
      </c>
      <c r="M48" s="89"/>
    </row>
    <row r="49" spans="1:13" ht="27.95" customHeight="1" x14ac:dyDescent="0.2">
      <c r="A49" s="82" t="s">
        <v>215</v>
      </c>
      <c r="B49" s="83" t="s">
        <v>384</v>
      </c>
      <c r="C49" s="84" t="s">
        <v>254</v>
      </c>
      <c r="D49" s="85">
        <v>210</v>
      </c>
      <c r="E49" s="83" t="s">
        <v>213</v>
      </c>
      <c r="F49" s="87">
        <v>50</v>
      </c>
      <c r="G49" s="35">
        <v>50</v>
      </c>
      <c r="H49" s="36">
        <f t="shared" si="2"/>
        <v>0</v>
      </c>
      <c r="I49" s="35">
        <v>50</v>
      </c>
      <c r="J49" s="88">
        <f t="shared" si="3"/>
        <v>0</v>
      </c>
      <c r="K49" s="84">
        <v>732201</v>
      </c>
      <c r="L49" s="85" t="s">
        <v>216</v>
      </c>
      <c r="M49" s="89"/>
    </row>
    <row r="50" spans="1:13" ht="27.95" customHeight="1" x14ac:dyDescent="0.2">
      <c r="A50" s="82" t="s">
        <v>423</v>
      </c>
      <c r="B50" s="83" t="s">
        <v>384</v>
      </c>
      <c r="C50" s="84" t="s">
        <v>254</v>
      </c>
      <c r="D50" s="83">
        <v>495</v>
      </c>
      <c r="E50" s="83" t="s">
        <v>213</v>
      </c>
      <c r="F50" s="87">
        <v>25</v>
      </c>
      <c r="G50" s="35">
        <v>25</v>
      </c>
      <c r="H50" s="36">
        <f t="shared" si="2"/>
        <v>0</v>
      </c>
      <c r="I50" s="35">
        <v>25</v>
      </c>
      <c r="J50" s="88">
        <f t="shared" si="3"/>
        <v>0</v>
      </c>
      <c r="K50" s="84">
        <v>732201</v>
      </c>
      <c r="L50" s="85" t="s">
        <v>218</v>
      </c>
      <c r="M50" s="89"/>
    </row>
    <row r="51" spans="1:13" ht="27.95" customHeight="1" x14ac:dyDescent="0.2">
      <c r="A51" s="82" t="s">
        <v>164</v>
      </c>
      <c r="B51" s="83" t="s">
        <v>365</v>
      </c>
      <c r="C51" s="84" t="s">
        <v>257</v>
      </c>
      <c r="D51" s="85">
        <v>203</v>
      </c>
      <c r="E51" s="83" t="s">
        <v>16</v>
      </c>
      <c r="F51" s="87">
        <v>5.5</v>
      </c>
      <c r="G51" s="35">
        <v>5.5</v>
      </c>
      <c r="H51" s="36">
        <f t="shared" si="2"/>
        <v>0</v>
      </c>
      <c r="I51" s="35">
        <v>5.5</v>
      </c>
      <c r="J51" s="88">
        <f t="shared" si="3"/>
        <v>0</v>
      </c>
      <c r="K51" s="84">
        <v>732109</v>
      </c>
      <c r="L51" s="85" t="s">
        <v>207</v>
      </c>
      <c r="M51" s="89"/>
    </row>
    <row r="52" spans="1:13" ht="27.95" customHeight="1" x14ac:dyDescent="0.2">
      <c r="A52" s="82" t="s">
        <v>335</v>
      </c>
      <c r="B52" s="83" t="s">
        <v>318</v>
      </c>
      <c r="C52" s="84" t="s">
        <v>268</v>
      </c>
      <c r="D52" s="85">
        <v>106</v>
      </c>
      <c r="E52" s="83" t="s">
        <v>16</v>
      </c>
      <c r="F52" s="87">
        <v>16</v>
      </c>
      <c r="G52" s="35">
        <v>16</v>
      </c>
      <c r="H52" s="36">
        <f t="shared" si="2"/>
        <v>0</v>
      </c>
      <c r="I52" s="35">
        <v>16</v>
      </c>
      <c r="J52" s="88">
        <f t="shared" si="3"/>
        <v>0</v>
      </c>
      <c r="K52" s="84">
        <v>732405</v>
      </c>
      <c r="L52" s="85" t="s">
        <v>405</v>
      </c>
      <c r="M52" s="89"/>
    </row>
    <row r="53" spans="1:13" ht="27.95" customHeight="1" x14ac:dyDescent="0.2">
      <c r="A53" s="82" t="s">
        <v>404</v>
      </c>
      <c r="B53" s="83" t="s">
        <v>318</v>
      </c>
      <c r="C53" s="84" t="s">
        <v>267</v>
      </c>
      <c r="D53" s="85">
        <v>231</v>
      </c>
      <c r="E53" s="83" t="s">
        <v>23</v>
      </c>
      <c r="F53" s="87">
        <v>27</v>
      </c>
      <c r="G53" s="35">
        <v>27</v>
      </c>
      <c r="H53" s="36">
        <f t="shared" si="2"/>
        <v>0</v>
      </c>
      <c r="I53" s="35">
        <v>27</v>
      </c>
      <c r="J53" s="88">
        <f t="shared" si="3"/>
        <v>0</v>
      </c>
      <c r="K53" s="84">
        <v>732401</v>
      </c>
      <c r="L53" s="85" t="s">
        <v>405</v>
      </c>
      <c r="M53" s="89"/>
    </row>
    <row r="54" spans="1:13" s="98" customFormat="1" ht="27.95" customHeight="1" x14ac:dyDescent="0.2">
      <c r="A54" s="82" t="s">
        <v>355</v>
      </c>
      <c r="B54" s="83" t="s">
        <v>318</v>
      </c>
      <c r="C54" s="84" t="s">
        <v>272</v>
      </c>
      <c r="D54" s="85">
        <v>284</v>
      </c>
      <c r="E54" s="83" t="s">
        <v>17</v>
      </c>
      <c r="F54" s="86">
        <v>44</v>
      </c>
      <c r="G54" s="35">
        <v>44</v>
      </c>
      <c r="H54" s="36">
        <f t="shared" si="2"/>
        <v>0</v>
      </c>
      <c r="I54" s="35">
        <v>44</v>
      </c>
      <c r="J54" s="88">
        <f t="shared" si="3"/>
        <v>0</v>
      </c>
      <c r="K54" s="84">
        <v>732402</v>
      </c>
      <c r="L54" s="85" t="s">
        <v>206</v>
      </c>
      <c r="M54" s="89"/>
    </row>
    <row r="55" spans="1:13" ht="27.95" customHeight="1" x14ac:dyDescent="0.2">
      <c r="A55" s="82" t="s">
        <v>356</v>
      </c>
      <c r="B55" s="83" t="s">
        <v>318</v>
      </c>
      <c r="C55" s="84" t="s">
        <v>272</v>
      </c>
      <c r="D55" s="85">
        <v>384</v>
      </c>
      <c r="E55" s="83" t="s">
        <v>17</v>
      </c>
      <c r="F55" s="86">
        <v>44</v>
      </c>
      <c r="G55" s="35">
        <v>44</v>
      </c>
      <c r="H55" s="36">
        <f t="shared" si="2"/>
        <v>0</v>
      </c>
      <c r="I55" s="35">
        <v>44</v>
      </c>
      <c r="J55" s="88">
        <f t="shared" si="3"/>
        <v>0</v>
      </c>
      <c r="K55" s="84">
        <v>732402</v>
      </c>
      <c r="L55" s="85" t="s">
        <v>206</v>
      </c>
      <c r="M55" s="89"/>
    </row>
    <row r="56" spans="1:13" ht="27.95" customHeight="1" x14ac:dyDescent="0.2">
      <c r="A56" s="82" t="s">
        <v>177</v>
      </c>
      <c r="B56" s="83" t="s">
        <v>370</v>
      </c>
      <c r="C56" s="84" t="s">
        <v>256</v>
      </c>
      <c r="D56" s="85">
        <v>100</v>
      </c>
      <c r="E56" s="83" t="s">
        <v>16</v>
      </c>
      <c r="F56" s="87">
        <v>4.4000000000000004</v>
      </c>
      <c r="G56" s="35">
        <v>4.4000000000000004</v>
      </c>
      <c r="H56" s="36">
        <f t="shared" si="2"/>
        <v>0</v>
      </c>
      <c r="I56" s="35">
        <v>4.4000000000000004</v>
      </c>
      <c r="J56" s="88">
        <f t="shared" si="3"/>
        <v>0</v>
      </c>
      <c r="K56" s="84">
        <v>732107</v>
      </c>
      <c r="L56" s="85" t="s">
        <v>205</v>
      </c>
      <c r="M56" s="89"/>
    </row>
    <row r="57" spans="1:13" ht="27.95" customHeight="1" x14ac:dyDescent="0.2">
      <c r="A57" s="82" t="s">
        <v>178</v>
      </c>
      <c r="B57" s="83" t="s">
        <v>370</v>
      </c>
      <c r="C57" s="84" t="s">
        <v>256</v>
      </c>
      <c r="D57" s="85">
        <v>107</v>
      </c>
      <c r="E57" s="83" t="s">
        <v>17</v>
      </c>
      <c r="F57" s="87">
        <v>22</v>
      </c>
      <c r="G57" s="35">
        <v>22</v>
      </c>
      <c r="H57" s="36">
        <f t="shared" si="2"/>
        <v>0</v>
      </c>
      <c r="I57" s="35">
        <v>22</v>
      </c>
      <c r="J57" s="88">
        <f t="shared" si="3"/>
        <v>0</v>
      </c>
      <c r="K57" s="84">
        <v>732107</v>
      </c>
      <c r="L57" s="85" t="s">
        <v>205</v>
      </c>
      <c r="M57" s="89"/>
    </row>
    <row r="58" spans="1:13" ht="27.95" customHeight="1" x14ac:dyDescent="0.2">
      <c r="A58" s="82" t="s">
        <v>179</v>
      </c>
      <c r="B58" s="83" t="s">
        <v>370</v>
      </c>
      <c r="C58" s="84" t="s">
        <v>256</v>
      </c>
      <c r="D58" s="85">
        <v>115</v>
      </c>
      <c r="E58" s="83" t="s">
        <v>17</v>
      </c>
      <c r="F58" s="87">
        <v>100</v>
      </c>
      <c r="G58" s="35">
        <v>100</v>
      </c>
      <c r="H58" s="36">
        <f t="shared" si="2"/>
        <v>0</v>
      </c>
      <c r="I58" s="35">
        <v>100</v>
      </c>
      <c r="J58" s="88">
        <f t="shared" si="3"/>
        <v>0</v>
      </c>
      <c r="K58" s="84">
        <v>732107</v>
      </c>
      <c r="L58" s="85" t="s">
        <v>413</v>
      </c>
      <c r="M58" s="89"/>
    </row>
    <row r="59" spans="1:13" ht="127.5" x14ac:dyDescent="0.2">
      <c r="A59" s="128" t="s">
        <v>180</v>
      </c>
      <c r="B59" s="129" t="s">
        <v>370</v>
      </c>
      <c r="C59" s="130" t="s">
        <v>256</v>
      </c>
      <c r="D59" s="131">
        <v>161</v>
      </c>
      <c r="E59" s="129" t="s">
        <v>17</v>
      </c>
      <c r="F59" s="137">
        <v>22</v>
      </c>
      <c r="G59" s="35">
        <v>50</v>
      </c>
      <c r="H59" s="133">
        <f t="shared" si="2"/>
        <v>1.2727272727272727</v>
      </c>
      <c r="I59" s="35">
        <v>50</v>
      </c>
      <c r="J59" s="133">
        <f t="shared" si="3"/>
        <v>0</v>
      </c>
      <c r="K59" s="130">
        <v>732107</v>
      </c>
      <c r="L59" s="131" t="s">
        <v>208</v>
      </c>
      <c r="M59" s="138" t="s">
        <v>485</v>
      </c>
    </row>
    <row r="60" spans="1:13" ht="27.95" customHeight="1" x14ac:dyDescent="0.2">
      <c r="A60" s="82" t="s">
        <v>181</v>
      </c>
      <c r="B60" s="83" t="s">
        <v>370</v>
      </c>
      <c r="C60" s="84" t="s">
        <v>256</v>
      </c>
      <c r="D60" s="85">
        <v>165</v>
      </c>
      <c r="E60" s="83" t="s">
        <v>310</v>
      </c>
      <c r="F60" s="87">
        <v>22</v>
      </c>
      <c r="G60" s="35">
        <v>22</v>
      </c>
      <c r="H60" s="36">
        <f t="shared" si="2"/>
        <v>0</v>
      </c>
      <c r="I60" s="35">
        <v>22</v>
      </c>
      <c r="J60" s="88">
        <f t="shared" si="3"/>
        <v>0</v>
      </c>
      <c r="K60" s="84">
        <v>732107</v>
      </c>
      <c r="L60" s="85" t="s">
        <v>208</v>
      </c>
      <c r="M60" s="89"/>
    </row>
    <row r="61" spans="1:13" ht="27.95" customHeight="1" x14ac:dyDescent="0.2">
      <c r="A61" s="82" t="s">
        <v>182</v>
      </c>
      <c r="B61" s="83" t="s">
        <v>370</v>
      </c>
      <c r="C61" s="84" t="s">
        <v>256</v>
      </c>
      <c r="D61" s="85">
        <v>221</v>
      </c>
      <c r="E61" s="83" t="s">
        <v>17</v>
      </c>
      <c r="F61" s="87">
        <v>99</v>
      </c>
      <c r="G61" s="35">
        <v>99</v>
      </c>
      <c r="H61" s="36">
        <f t="shared" si="2"/>
        <v>0</v>
      </c>
      <c r="I61" s="35">
        <v>99</v>
      </c>
      <c r="J61" s="88">
        <f t="shared" si="3"/>
        <v>0</v>
      </c>
      <c r="K61" s="84">
        <v>732107</v>
      </c>
      <c r="L61" s="85" t="s">
        <v>413</v>
      </c>
      <c r="M61" s="89"/>
    </row>
    <row r="62" spans="1:13" ht="27.95" customHeight="1" x14ac:dyDescent="0.2">
      <c r="A62" s="82" t="s">
        <v>183</v>
      </c>
      <c r="B62" s="83" t="s">
        <v>370</v>
      </c>
      <c r="C62" s="84" t="s">
        <v>256</v>
      </c>
      <c r="D62" s="85">
        <v>266</v>
      </c>
      <c r="E62" s="83" t="s">
        <v>310</v>
      </c>
      <c r="F62" s="87">
        <v>22</v>
      </c>
      <c r="G62" s="35">
        <v>22</v>
      </c>
      <c r="H62" s="36">
        <f t="shared" si="2"/>
        <v>0</v>
      </c>
      <c r="I62" s="35">
        <v>22</v>
      </c>
      <c r="J62" s="88">
        <f t="shared" si="3"/>
        <v>0</v>
      </c>
      <c r="K62" s="84">
        <v>732107</v>
      </c>
      <c r="L62" s="85" t="s">
        <v>208</v>
      </c>
      <c r="M62" s="89"/>
    </row>
    <row r="63" spans="1:13" ht="27.95" customHeight="1" x14ac:dyDescent="0.2">
      <c r="A63" s="82" t="s">
        <v>286</v>
      </c>
      <c r="B63" s="83" t="s">
        <v>370</v>
      </c>
      <c r="C63" s="84" t="s">
        <v>256</v>
      </c>
      <c r="D63" s="85">
        <v>285</v>
      </c>
      <c r="E63" s="83" t="s">
        <v>310</v>
      </c>
      <c r="F63" s="87">
        <v>144</v>
      </c>
      <c r="G63" s="35">
        <v>144</v>
      </c>
      <c r="H63" s="36">
        <f t="shared" si="2"/>
        <v>0</v>
      </c>
      <c r="I63" s="35">
        <v>144</v>
      </c>
      <c r="J63" s="88">
        <f t="shared" si="3"/>
        <v>0</v>
      </c>
      <c r="K63" s="84">
        <v>732107</v>
      </c>
      <c r="L63" s="85" t="s">
        <v>287</v>
      </c>
      <c r="M63" s="89"/>
    </row>
    <row r="64" spans="1:13" ht="27.95" customHeight="1" x14ac:dyDescent="0.2">
      <c r="A64" s="82" t="s">
        <v>366</v>
      </c>
      <c r="B64" s="83" t="s">
        <v>370</v>
      </c>
      <c r="C64" s="84" t="s">
        <v>256</v>
      </c>
      <c r="D64" s="85">
        <v>286</v>
      </c>
      <c r="E64" s="83" t="s">
        <v>310</v>
      </c>
      <c r="F64" s="87">
        <v>144</v>
      </c>
      <c r="G64" s="35">
        <v>144</v>
      </c>
      <c r="H64" s="36">
        <f t="shared" si="2"/>
        <v>0</v>
      </c>
      <c r="I64" s="35">
        <v>144</v>
      </c>
      <c r="J64" s="88">
        <f t="shared" si="3"/>
        <v>0</v>
      </c>
      <c r="K64" s="84">
        <v>732107</v>
      </c>
      <c r="L64" s="85" t="s">
        <v>287</v>
      </c>
      <c r="M64" s="89"/>
    </row>
    <row r="65" spans="1:13" ht="27.95" customHeight="1" x14ac:dyDescent="0.2">
      <c r="A65" s="82" t="s">
        <v>406</v>
      </c>
      <c r="B65" s="83" t="s">
        <v>370</v>
      </c>
      <c r="C65" s="84" t="s">
        <v>256</v>
      </c>
      <c r="D65" s="85">
        <v>450</v>
      </c>
      <c r="E65" s="83" t="s">
        <v>17</v>
      </c>
      <c r="F65" s="87">
        <v>22</v>
      </c>
      <c r="G65" s="35">
        <v>22</v>
      </c>
      <c r="H65" s="36">
        <f t="shared" si="2"/>
        <v>0</v>
      </c>
      <c r="I65" s="35">
        <v>22</v>
      </c>
      <c r="J65" s="88">
        <f t="shared" si="3"/>
        <v>0</v>
      </c>
      <c r="K65" s="84">
        <v>732107</v>
      </c>
      <c r="L65" s="85" t="s">
        <v>208</v>
      </c>
      <c r="M65" s="89"/>
    </row>
    <row r="66" spans="1:13" ht="27.95" customHeight="1" x14ac:dyDescent="0.2">
      <c r="A66" s="82" t="s">
        <v>184</v>
      </c>
      <c r="B66" s="83" t="s">
        <v>370</v>
      </c>
      <c r="C66" s="84" t="s">
        <v>256</v>
      </c>
      <c r="D66" s="85">
        <v>457</v>
      </c>
      <c r="E66" s="83" t="s">
        <v>17</v>
      </c>
      <c r="F66" s="87">
        <v>22</v>
      </c>
      <c r="G66" s="35">
        <v>22</v>
      </c>
      <c r="H66" s="36">
        <f t="shared" si="2"/>
        <v>0</v>
      </c>
      <c r="I66" s="35">
        <v>22</v>
      </c>
      <c r="J66" s="88">
        <f t="shared" si="3"/>
        <v>0</v>
      </c>
      <c r="K66" s="84">
        <v>732107</v>
      </c>
      <c r="L66" s="85" t="s">
        <v>208</v>
      </c>
      <c r="M66" s="89"/>
    </row>
    <row r="67" spans="1:13" s="57" customFormat="1" ht="27.95" customHeight="1" x14ac:dyDescent="0.2">
      <c r="A67" s="82" t="s">
        <v>171</v>
      </c>
      <c r="B67" s="83" t="s">
        <v>172</v>
      </c>
      <c r="C67" s="84" t="s">
        <v>259</v>
      </c>
      <c r="D67" s="85">
        <v>134</v>
      </c>
      <c r="E67" s="83" t="s">
        <v>17</v>
      </c>
      <c r="F67" s="87">
        <v>37</v>
      </c>
      <c r="G67" s="35">
        <v>37</v>
      </c>
      <c r="H67" s="36">
        <f t="shared" si="2"/>
        <v>0</v>
      </c>
      <c r="I67" s="35">
        <v>37</v>
      </c>
      <c r="J67" s="88">
        <f t="shared" si="3"/>
        <v>0</v>
      </c>
      <c r="K67" s="84">
        <v>732111</v>
      </c>
      <c r="L67" s="85" t="s">
        <v>414</v>
      </c>
      <c r="M67" s="89"/>
    </row>
    <row r="68" spans="1:13" s="57" customFormat="1" ht="27.95" customHeight="1" x14ac:dyDescent="0.2">
      <c r="A68" s="82" t="s">
        <v>173</v>
      </c>
      <c r="B68" s="83" t="s">
        <v>172</v>
      </c>
      <c r="C68" s="84" t="s">
        <v>259</v>
      </c>
      <c r="D68" s="85">
        <v>257</v>
      </c>
      <c r="E68" s="83" t="s">
        <v>17</v>
      </c>
      <c r="F68" s="87">
        <v>22</v>
      </c>
      <c r="G68" s="35">
        <v>22</v>
      </c>
      <c r="H68" s="36">
        <f t="shared" si="2"/>
        <v>0</v>
      </c>
      <c r="I68" s="35">
        <v>22</v>
      </c>
      <c r="J68" s="88">
        <f t="shared" si="3"/>
        <v>0</v>
      </c>
      <c r="K68" s="84">
        <v>732111</v>
      </c>
      <c r="L68" s="85" t="s">
        <v>207</v>
      </c>
      <c r="M68" s="89"/>
    </row>
    <row r="69" spans="1:13" s="57" customFormat="1" ht="27.95" customHeight="1" x14ac:dyDescent="0.2">
      <c r="A69" s="82" t="s">
        <v>174</v>
      </c>
      <c r="B69" s="83" t="s">
        <v>172</v>
      </c>
      <c r="C69" s="84" t="s">
        <v>259</v>
      </c>
      <c r="D69" s="85">
        <v>264</v>
      </c>
      <c r="E69" s="83" t="s">
        <v>17</v>
      </c>
      <c r="F69" s="87">
        <v>22</v>
      </c>
      <c r="G69" s="35">
        <v>22</v>
      </c>
      <c r="H69" s="36">
        <f t="shared" si="2"/>
        <v>0</v>
      </c>
      <c r="I69" s="35">
        <v>22</v>
      </c>
      <c r="J69" s="88">
        <f t="shared" si="3"/>
        <v>0</v>
      </c>
      <c r="K69" s="84">
        <v>732111</v>
      </c>
      <c r="L69" s="85" t="s">
        <v>207</v>
      </c>
      <c r="M69" s="89"/>
    </row>
    <row r="70" spans="1:13" s="57" customFormat="1" ht="27.95" customHeight="1" x14ac:dyDescent="0.2">
      <c r="A70" s="82" t="s">
        <v>175</v>
      </c>
      <c r="B70" s="83" t="s">
        <v>172</v>
      </c>
      <c r="C70" s="84" t="s">
        <v>259</v>
      </c>
      <c r="D70" s="85">
        <v>265</v>
      </c>
      <c r="E70" s="83" t="s">
        <v>17</v>
      </c>
      <c r="F70" s="87">
        <v>22</v>
      </c>
      <c r="G70" s="35">
        <v>22</v>
      </c>
      <c r="H70" s="36">
        <f t="shared" si="2"/>
        <v>0</v>
      </c>
      <c r="I70" s="35">
        <v>22</v>
      </c>
      <c r="J70" s="88">
        <f t="shared" si="3"/>
        <v>0</v>
      </c>
      <c r="K70" s="84">
        <v>732111</v>
      </c>
      <c r="L70" s="85" t="s">
        <v>207</v>
      </c>
      <c r="M70" s="89"/>
    </row>
    <row r="71" spans="1:13" s="57" customFormat="1" ht="27.95" customHeight="1" x14ac:dyDescent="0.2">
      <c r="A71" s="82" t="s">
        <v>176</v>
      </c>
      <c r="B71" s="83" t="s">
        <v>172</v>
      </c>
      <c r="C71" s="84" t="s">
        <v>259</v>
      </c>
      <c r="D71" s="85">
        <v>383</v>
      </c>
      <c r="E71" s="83" t="s">
        <v>422</v>
      </c>
      <c r="F71" s="87">
        <v>10.5</v>
      </c>
      <c r="G71" s="35">
        <v>10.5</v>
      </c>
      <c r="H71" s="36">
        <f t="shared" si="2"/>
        <v>0</v>
      </c>
      <c r="I71" s="35">
        <v>10.5</v>
      </c>
      <c r="J71" s="88">
        <f t="shared" si="3"/>
        <v>0</v>
      </c>
      <c r="K71" s="84">
        <v>732111</v>
      </c>
      <c r="L71" s="85" t="s">
        <v>207</v>
      </c>
      <c r="M71" s="89"/>
    </row>
    <row r="72" spans="1:13" s="57" customFormat="1" ht="27.95" customHeight="1" x14ac:dyDescent="0.2">
      <c r="A72" s="82" t="s">
        <v>176</v>
      </c>
      <c r="B72" s="83" t="s">
        <v>172</v>
      </c>
      <c r="C72" s="84" t="s">
        <v>259</v>
      </c>
      <c r="D72" s="85">
        <v>384</v>
      </c>
      <c r="E72" s="83" t="s">
        <v>17</v>
      </c>
      <c r="F72" s="87">
        <v>22</v>
      </c>
      <c r="G72" s="35">
        <v>22</v>
      </c>
      <c r="H72" s="36">
        <f t="shared" si="2"/>
        <v>0</v>
      </c>
      <c r="I72" s="35">
        <v>22</v>
      </c>
      <c r="J72" s="88">
        <f t="shared" si="3"/>
        <v>0</v>
      </c>
      <c r="K72" s="84">
        <v>732111</v>
      </c>
      <c r="L72" s="85" t="s">
        <v>207</v>
      </c>
      <c r="M72" s="89"/>
    </row>
    <row r="73" spans="1:13" s="57" customFormat="1" ht="27.95" customHeight="1" x14ac:dyDescent="0.2">
      <c r="A73" s="82" t="s">
        <v>337</v>
      </c>
      <c r="B73" s="83" t="s">
        <v>319</v>
      </c>
      <c r="C73" s="84" t="s">
        <v>269</v>
      </c>
      <c r="D73" s="85">
        <v>102</v>
      </c>
      <c r="E73" s="83" t="s">
        <v>21</v>
      </c>
      <c r="F73" s="87">
        <v>11</v>
      </c>
      <c r="G73" s="35">
        <v>11</v>
      </c>
      <c r="H73" s="36">
        <f t="shared" si="2"/>
        <v>0</v>
      </c>
      <c r="I73" s="35">
        <v>11</v>
      </c>
      <c r="J73" s="88">
        <f t="shared" si="3"/>
        <v>0</v>
      </c>
      <c r="K73" s="84">
        <v>732603</v>
      </c>
      <c r="L73" s="85" t="s">
        <v>205</v>
      </c>
      <c r="M73" s="89"/>
    </row>
    <row r="74" spans="1:13" s="57" customFormat="1" ht="27.95" customHeight="1" x14ac:dyDescent="0.2">
      <c r="A74" s="82" t="s">
        <v>336</v>
      </c>
      <c r="B74" s="83" t="s">
        <v>319</v>
      </c>
      <c r="C74" s="84" t="s">
        <v>269</v>
      </c>
      <c r="D74" s="85">
        <v>161</v>
      </c>
      <c r="E74" s="83" t="s">
        <v>21</v>
      </c>
      <c r="F74" s="87">
        <v>30</v>
      </c>
      <c r="G74" s="35">
        <v>30</v>
      </c>
      <c r="H74" s="36">
        <f t="shared" si="2"/>
        <v>0</v>
      </c>
      <c r="I74" s="35">
        <v>30</v>
      </c>
      <c r="J74" s="88">
        <f t="shared" si="3"/>
        <v>0</v>
      </c>
      <c r="K74" s="84">
        <v>732603</v>
      </c>
      <c r="L74" s="85" t="s">
        <v>205</v>
      </c>
      <c r="M74" s="89"/>
    </row>
    <row r="75" spans="1:13" s="57" customFormat="1" ht="27.95" customHeight="1" x14ac:dyDescent="0.2">
      <c r="A75" s="82" t="s">
        <v>453</v>
      </c>
      <c r="B75" s="83" t="s">
        <v>319</v>
      </c>
      <c r="C75" s="84" t="s">
        <v>269</v>
      </c>
      <c r="D75" s="85">
        <v>451</v>
      </c>
      <c r="E75" s="83"/>
      <c r="F75" s="87">
        <v>60</v>
      </c>
      <c r="G75" s="35">
        <v>60</v>
      </c>
      <c r="H75" s="36">
        <f t="shared" si="2"/>
        <v>0</v>
      </c>
      <c r="I75" s="35">
        <v>60</v>
      </c>
      <c r="J75" s="88">
        <f t="shared" si="3"/>
        <v>0</v>
      </c>
      <c r="K75" s="84">
        <v>732603</v>
      </c>
      <c r="L75" s="85" t="s">
        <v>205</v>
      </c>
      <c r="M75" s="89"/>
    </row>
    <row r="76" spans="1:13" s="57" customFormat="1" x14ac:dyDescent="0.2">
      <c r="A76" s="82" t="s">
        <v>421</v>
      </c>
      <c r="B76" s="83" t="s">
        <v>319</v>
      </c>
      <c r="C76" s="84" t="s">
        <v>269</v>
      </c>
      <c r="D76" s="85">
        <v>486</v>
      </c>
      <c r="E76" s="83" t="s">
        <v>21</v>
      </c>
      <c r="F76" s="86">
        <v>60</v>
      </c>
      <c r="G76" s="35">
        <v>60</v>
      </c>
      <c r="H76" s="36">
        <f>+(G76-F76)/F76</f>
        <v>0</v>
      </c>
      <c r="I76" s="35">
        <v>60</v>
      </c>
      <c r="J76" s="88">
        <f t="shared" si="3"/>
        <v>0</v>
      </c>
      <c r="K76" s="84">
        <v>732603</v>
      </c>
      <c r="L76" s="85" t="s">
        <v>205</v>
      </c>
      <c r="M76" s="89"/>
    </row>
    <row r="77" spans="1:13" s="57" customFormat="1" x14ac:dyDescent="0.2">
      <c r="A77" s="82" t="s">
        <v>420</v>
      </c>
      <c r="B77" s="83" t="s">
        <v>454</v>
      </c>
      <c r="C77" s="84" t="s">
        <v>269</v>
      </c>
      <c r="D77" s="85">
        <v>371</v>
      </c>
      <c r="E77" s="83" t="s">
        <v>21</v>
      </c>
      <c r="F77" s="86">
        <v>60</v>
      </c>
      <c r="G77" s="35">
        <v>60</v>
      </c>
      <c r="H77" s="36">
        <f>+(G77-F77)/F77</f>
        <v>0</v>
      </c>
      <c r="I77" s="35">
        <v>60</v>
      </c>
      <c r="J77" s="88">
        <f t="shared" si="3"/>
        <v>0</v>
      </c>
      <c r="K77" s="84">
        <v>732603</v>
      </c>
      <c r="L77" s="85" t="s">
        <v>205</v>
      </c>
      <c r="M77" s="89"/>
    </row>
    <row r="78" spans="1:13" s="57" customFormat="1" x14ac:dyDescent="0.2">
      <c r="A78" s="82" t="s">
        <v>455</v>
      </c>
      <c r="B78" s="83" t="s">
        <v>454</v>
      </c>
      <c r="C78" s="84" t="s">
        <v>269</v>
      </c>
      <c r="D78" s="85">
        <v>411</v>
      </c>
      <c r="E78" s="83"/>
      <c r="F78" s="86">
        <v>60</v>
      </c>
      <c r="G78" s="35">
        <v>60</v>
      </c>
      <c r="H78" s="36">
        <f t="shared" ref="H78:H79" si="4">+(G78-F78)/F78</f>
        <v>0</v>
      </c>
      <c r="I78" s="35">
        <v>60</v>
      </c>
      <c r="J78" s="88">
        <f t="shared" si="3"/>
        <v>0</v>
      </c>
      <c r="K78" s="84">
        <v>732603</v>
      </c>
      <c r="L78" s="85" t="s">
        <v>205</v>
      </c>
      <c r="M78" s="89"/>
    </row>
    <row r="79" spans="1:13" s="57" customFormat="1" x14ac:dyDescent="0.2">
      <c r="A79" s="82" t="s">
        <v>456</v>
      </c>
      <c r="B79" s="83" t="s">
        <v>454</v>
      </c>
      <c r="C79" s="84" t="s">
        <v>269</v>
      </c>
      <c r="D79" s="85">
        <v>429</v>
      </c>
      <c r="E79" s="83"/>
      <c r="F79" s="86">
        <v>60</v>
      </c>
      <c r="G79" s="35">
        <v>60</v>
      </c>
      <c r="H79" s="36">
        <f t="shared" si="4"/>
        <v>0</v>
      </c>
      <c r="I79" s="35">
        <v>60</v>
      </c>
      <c r="J79" s="88">
        <f t="shared" si="3"/>
        <v>0</v>
      </c>
      <c r="K79" s="84">
        <v>732603</v>
      </c>
      <c r="L79" s="85" t="s">
        <v>205</v>
      </c>
      <c r="M79" s="89"/>
    </row>
    <row r="80" spans="1:13" s="57" customFormat="1" ht="27.95" customHeight="1" x14ac:dyDescent="0.2">
      <c r="A80" s="82" t="s">
        <v>338</v>
      </c>
      <c r="B80" s="83" t="s">
        <v>322</v>
      </c>
      <c r="C80" s="84" t="s">
        <v>269</v>
      </c>
      <c r="D80" s="85">
        <v>105</v>
      </c>
      <c r="E80" s="83" t="s">
        <v>21</v>
      </c>
      <c r="F80" s="87">
        <v>8.75</v>
      </c>
      <c r="G80" s="35">
        <v>8.75</v>
      </c>
      <c r="H80" s="36">
        <f t="shared" ref="H80:H85" si="5">+(G80-F80)/F80</f>
        <v>0</v>
      </c>
      <c r="I80" s="35">
        <v>8.75</v>
      </c>
      <c r="J80" s="88">
        <f t="shared" ref="J80:J85" si="6">+(I80-G80)/G80</f>
        <v>0</v>
      </c>
      <c r="K80" s="84">
        <v>732603</v>
      </c>
      <c r="L80" s="85" t="s">
        <v>205</v>
      </c>
      <c r="M80" s="89"/>
    </row>
    <row r="81" spans="1:13" s="57" customFormat="1" x14ac:dyDescent="0.2">
      <c r="A81" s="82" t="s">
        <v>341</v>
      </c>
      <c r="B81" s="83" t="s">
        <v>322</v>
      </c>
      <c r="C81" s="84" t="s">
        <v>269</v>
      </c>
      <c r="D81" s="85">
        <v>202</v>
      </c>
      <c r="E81" s="83" t="s">
        <v>21</v>
      </c>
      <c r="F81" s="87">
        <v>14</v>
      </c>
      <c r="G81" s="35">
        <v>14</v>
      </c>
      <c r="H81" s="36">
        <f t="shared" si="5"/>
        <v>0</v>
      </c>
      <c r="I81" s="35">
        <v>14</v>
      </c>
      <c r="J81" s="88">
        <f t="shared" si="6"/>
        <v>0</v>
      </c>
      <c r="K81" s="84">
        <v>732603</v>
      </c>
      <c r="L81" s="85" t="s">
        <v>205</v>
      </c>
      <c r="M81" s="89"/>
    </row>
    <row r="82" spans="1:13" ht="27.95" customHeight="1" x14ac:dyDescent="0.2">
      <c r="A82" s="82" t="s">
        <v>342</v>
      </c>
      <c r="B82" s="83" t="s">
        <v>322</v>
      </c>
      <c r="C82" s="84" t="s">
        <v>269</v>
      </c>
      <c r="D82" s="85">
        <v>212</v>
      </c>
      <c r="E82" s="83" t="s">
        <v>21</v>
      </c>
      <c r="F82" s="86">
        <v>14</v>
      </c>
      <c r="G82" s="35">
        <v>14</v>
      </c>
      <c r="H82" s="36">
        <f t="shared" si="5"/>
        <v>0</v>
      </c>
      <c r="I82" s="35">
        <v>14</v>
      </c>
      <c r="J82" s="88">
        <f t="shared" si="6"/>
        <v>0</v>
      </c>
      <c r="K82" s="84">
        <v>732603</v>
      </c>
      <c r="L82" s="85" t="s">
        <v>205</v>
      </c>
      <c r="M82" s="89"/>
    </row>
    <row r="83" spans="1:13" ht="27.95" customHeight="1" x14ac:dyDescent="0.2">
      <c r="A83" s="82" t="s">
        <v>339</v>
      </c>
      <c r="B83" s="83" t="s">
        <v>321</v>
      </c>
      <c r="C83" s="84" t="s">
        <v>269</v>
      </c>
      <c r="D83" s="85">
        <v>251</v>
      </c>
      <c r="E83" s="83" t="s">
        <v>21</v>
      </c>
      <c r="F83" s="87">
        <v>27</v>
      </c>
      <c r="G83" s="35">
        <v>27</v>
      </c>
      <c r="H83" s="36">
        <f t="shared" si="5"/>
        <v>0</v>
      </c>
      <c r="I83" s="35">
        <v>27</v>
      </c>
      <c r="J83" s="88">
        <f t="shared" si="6"/>
        <v>0</v>
      </c>
      <c r="K83" s="84">
        <v>732603</v>
      </c>
      <c r="L83" s="85" t="s">
        <v>205</v>
      </c>
      <c r="M83" s="89"/>
    </row>
    <row r="84" spans="1:13" x14ac:dyDescent="0.2">
      <c r="A84" s="82" t="s">
        <v>340</v>
      </c>
      <c r="B84" s="83" t="s">
        <v>320</v>
      </c>
      <c r="C84" s="84" t="s">
        <v>269</v>
      </c>
      <c r="D84" s="85">
        <v>221</v>
      </c>
      <c r="E84" s="83" t="s">
        <v>21</v>
      </c>
      <c r="F84" s="87">
        <v>40</v>
      </c>
      <c r="G84" s="35">
        <v>40</v>
      </c>
      <c r="H84" s="36">
        <f t="shared" si="5"/>
        <v>0</v>
      </c>
      <c r="I84" s="35">
        <v>40</v>
      </c>
      <c r="J84" s="88">
        <f t="shared" si="6"/>
        <v>0</v>
      </c>
      <c r="K84" s="84">
        <v>732603</v>
      </c>
      <c r="L84" s="85" t="s">
        <v>205</v>
      </c>
      <c r="M84" s="89"/>
    </row>
    <row r="85" spans="1:13" x14ac:dyDescent="0.2">
      <c r="A85" s="82" t="s">
        <v>457</v>
      </c>
      <c r="B85" s="83" t="s">
        <v>320</v>
      </c>
      <c r="C85" s="84" t="s">
        <v>269</v>
      </c>
      <c r="D85" s="85">
        <v>321</v>
      </c>
      <c r="E85" s="83"/>
      <c r="F85" s="87">
        <v>60</v>
      </c>
      <c r="G85" s="35">
        <v>60</v>
      </c>
      <c r="H85" s="36">
        <f t="shared" si="5"/>
        <v>0</v>
      </c>
      <c r="I85" s="35">
        <v>60</v>
      </c>
      <c r="J85" s="88">
        <f t="shared" si="6"/>
        <v>0</v>
      </c>
      <c r="K85" s="84">
        <v>732603</v>
      </c>
      <c r="L85" s="85" t="s">
        <v>205</v>
      </c>
      <c r="M85" s="89"/>
    </row>
    <row r="86" spans="1:13" x14ac:dyDescent="0.2">
      <c r="A86" s="82" t="s">
        <v>419</v>
      </c>
      <c r="B86" s="83" t="s">
        <v>320</v>
      </c>
      <c r="C86" s="84" t="s">
        <v>269</v>
      </c>
      <c r="D86" s="85">
        <v>336</v>
      </c>
      <c r="E86" s="83" t="s">
        <v>21</v>
      </c>
      <c r="F86" s="86">
        <v>50</v>
      </c>
      <c r="G86" s="35">
        <v>50</v>
      </c>
      <c r="H86" s="36">
        <f t="shared" ref="H86:H104" si="7">+(G86-F86)/F86</f>
        <v>0</v>
      </c>
      <c r="I86" s="35">
        <v>50</v>
      </c>
      <c r="J86" s="88">
        <f t="shared" ref="J86:J103" si="8">+(I86-G86)/G86</f>
        <v>0</v>
      </c>
      <c r="K86" s="84">
        <v>732603</v>
      </c>
      <c r="L86" s="85" t="s">
        <v>205</v>
      </c>
      <c r="M86" s="89"/>
    </row>
    <row r="87" spans="1:13" ht="27.95" customHeight="1" x14ac:dyDescent="0.2">
      <c r="A87" s="82" t="s">
        <v>345</v>
      </c>
      <c r="B87" s="83" t="s">
        <v>320</v>
      </c>
      <c r="C87" s="84" t="s">
        <v>269</v>
      </c>
      <c r="D87" s="85">
        <v>381</v>
      </c>
      <c r="E87" s="83" t="s">
        <v>21</v>
      </c>
      <c r="F87" s="86">
        <v>14</v>
      </c>
      <c r="G87" s="35">
        <v>14</v>
      </c>
      <c r="H87" s="36">
        <f t="shared" si="7"/>
        <v>0</v>
      </c>
      <c r="I87" s="35">
        <v>14</v>
      </c>
      <c r="J87" s="88">
        <f t="shared" si="8"/>
        <v>0</v>
      </c>
      <c r="K87" s="84">
        <v>732603</v>
      </c>
      <c r="L87" s="85" t="s">
        <v>205</v>
      </c>
      <c r="M87" s="89"/>
    </row>
    <row r="88" spans="1:13" x14ac:dyDescent="0.2">
      <c r="A88" s="82" t="s">
        <v>343</v>
      </c>
      <c r="B88" s="83" t="s">
        <v>320</v>
      </c>
      <c r="C88" s="84" t="s">
        <v>269</v>
      </c>
      <c r="D88" s="85">
        <v>463</v>
      </c>
      <c r="E88" s="83" t="s">
        <v>21</v>
      </c>
      <c r="F88" s="86">
        <v>40</v>
      </c>
      <c r="G88" s="35">
        <v>40</v>
      </c>
      <c r="H88" s="36">
        <f t="shared" si="7"/>
        <v>0</v>
      </c>
      <c r="I88" s="35">
        <v>40</v>
      </c>
      <c r="J88" s="88">
        <f t="shared" si="8"/>
        <v>0</v>
      </c>
      <c r="K88" s="84">
        <v>732603</v>
      </c>
      <c r="L88" s="85" t="s">
        <v>205</v>
      </c>
      <c r="M88" s="89"/>
    </row>
    <row r="89" spans="1:13" x14ac:dyDescent="0.2">
      <c r="A89" s="82" t="s">
        <v>344</v>
      </c>
      <c r="B89" s="83" t="s">
        <v>320</v>
      </c>
      <c r="C89" s="84" t="s">
        <v>269</v>
      </c>
      <c r="D89" s="85">
        <v>471</v>
      </c>
      <c r="E89" s="83" t="s">
        <v>21</v>
      </c>
      <c r="F89" s="86">
        <v>75</v>
      </c>
      <c r="G89" s="35">
        <v>75</v>
      </c>
      <c r="H89" s="36">
        <f t="shared" si="7"/>
        <v>0</v>
      </c>
      <c r="I89" s="35">
        <v>75</v>
      </c>
      <c r="J89" s="88">
        <f t="shared" si="8"/>
        <v>0</v>
      </c>
      <c r="K89" s="84">
        <v>732603</v>
      </c>
      <c r="L89" s="85" t="s">
        <v>205</v>
      </c>
      <c r="M89" s="89"/>
    </row>
    <row r="90" spans="1:13" s="57" customFormat="1" ht="27.95" customHeight="1" x14ac:dyDescent="0.2">
      <c r="A90" s="82" t="s">
        <v>468</v>
      </c>
      <c r="B90" s="83" t="s">
        <v>465</v>
      </c>
      <c r="C90" s="84" t="s">
        <v>466</v>
      </c>
      <c r="D90" s="85">
        <v>494</v>
      </c>
      <c r="E90" s="127" t="s">
        <v>213</v>
      </c>
      <c r="F90" s="86">
        <v>15</v>
      </c>
      <c r="G90" s="35">
        <v>15</v>
      </c>
      <c r="H90" s="36">
        <f t="shared" si="7"/>
        <v>0</v>
      </c>
      <c r="I90" s="35">
        <v>15</v>
      </c>
      <c r="J90" s="88">
        <f t="shared" si="8"/>
        <v>0</v>
      </c>
      <c r="K90" s="84">
        <v>732513</v>
      </c>
      <c r="L90" s="85" t="s">
        <v>467</v>
      </c>
      <c r="M90" s="89"/>
    </row>
    <row r="91" spans="1:13" s="57" customFormat="1" ht="27.95" customHeight="1" x14ac:dyDescent="0.2">
      <c r="A91" s="128" t="s">
        <v>185</v>
      </c>
      <c r="B91" s="129" t="s">
        <v>325</v>
      </c>
      <c r="C91" s="130" t="s">
        <v>264</v>
      </c>
      <c r="D91" s="131">
        <v>120</v>
      </c>
      <c r="E91" s="129" t="s">
        <v>16</v>
      </c>
      <c r="F91" s="136">
        <v>5.5</v>
      </c>
      <c r="G91" s="35">
        <v>0</v>
      </c>
      <c r="H91" s="133">
        <f t="shared" si="7"/>
        <v>-1</v>
      </c>
      <c r="I91" s="35">
        <v>0</v>
      </c>
      <c r="J91" s="133">
        <v>0</v>
      </c>
      <c r="K91" s="130">
        <v>732509</v>
      </c>
      <c r="L91" s="131" t="s">
        <v>207</v>
      </c>
      <c r="M91" s="138" t="s">
        <v>486</v>
      </c>
    </row>
    <row r="92" spans="1:13" s="57" customFormat="1" ht="27.95" customHeight="1" x14ac:dyDescent="0.2">
      <c r="A92" s="128" t="s">
        <v>371</v>
      </c>
      <c r="B92" s="129" t="s">
        <v>325</v>
      </c>
      <c r="C92" s="130" t="s">
        <v>264</v>
      </c>
      <c r="D92" s="131">
        <v>151</v>
      </c>
      <c r="E92" s="129" t="s">
        <v>16</v>
      </c>
      <c r="F92" s="136">
        <v>5.5</v>
      </c>
      <c r="G92" s="35">
        <v>0</v>
      </c>
      <c r="H92" s="133">
        <f t="shared" si="7"/>
        <v>-1</v>
      </c>
      <c r="I92" s="35">
        <v>0</v>
      </c>
      <c r="J92" s="133">
        <v>0</v>
      </c>
      <c r="K92" s="130">
        <v>732509</v>
      </c>
      <c r="L92" s="131" t="s">
        <v>207</v>
      </c>
      <c r="M92" s="138" t="s">
        <v>486</v>
      </c>
    </row>
    <row r="93" spans="1:13" ht="27.95" customHeight="1" x14ac:dyDescent="0.2">
      <c r="A93" s="82" t="s">
        <v>0</v>
      </c>
      <c r="B93" s="83" t="s">
        <v>24</v>
      </c>
      <c r="C93" s="84" t="s">
        <v>270</v>
      </c>
      <c r="D93" s="85">
        <v>311</v>
      </c>
      <c r="E93" s="83" t="s">
        <v>21</v>
      </c>
      <c r="F93" s="86">
        <v>22</v>
      </c>
      <c r="G93" s="35">
        <v>22</v>
      </c>
      <c r="H93" s="36">
        <f t="shared" si="7"/>
        <v>0</v>
      </c>
      <c r="I93" s="35">
        <v>22</v>
      </c>
      <c r="J93" s="88">
        <f t="shared" si="8"/>
        <v>0</v>
      </c>
      <c r="K93" s="84">
        <v>732604</v>
      </c>
      <c r="L93" s="85" t="s">
        <v>205</v>
      </c>
      <c r="M93" s="89"/>
    </row>
    <row r="94" spans="1:13" ht="27.95" customHeight="1" x14ac:dyDescent="0.2">
      <c r="A94" s="82" t="s">
        <v>1</v>
      </c>
      <c r="B94" s="83" t="s">
        <v>24</v>
      </c>
      <c r="C94" s="84" t="s">
        <v>270</v>
      </c>
      <c r="D94" s="85">
        <v>312</v>
      </c>
      <c r="E94" s="83" t="s">
        <v>21</v>
      </c>
      <c r="F94" s="86">
        <v>22</v>
      </c>
      <c r="G94" s="35">
        <v>22</v>
      </c>
      <c r="H94" s="36">
        <f t="shared" si="7"/>
        <v>0</v>
      </c>
      <c r="I94" s="35">
        <v>22</v>
      </c>
      <c r="J94" s="88">
        <f t="shared" si="8"/>
        <v>0</v>
      </c>
      <c r="K94" s="84">
        <v>732604</v>
      </c>
      <c r="L94" s="85" t="s">
        <v>205</v>
      </c>
      <c r="M94" s="89"/>
    </row>
    <row r="95" spans="1:13" ht="27.95" customHeight="1" x14ac:dyDescent="0.2">
      <c r="A95" s="82" t="s">
        <v>346</v>
      </c>
      <c r="B95" s="83" t="s">
        <v>324</v>
      </c>
      <c r="C95" s="84" t="s">
        <v>270</v>
      </c>
      <c r="D95" s="85">
        <v>122</v>
      </c>
      <c r="E95" s="83" t="s">
        <v>21</v>
      </c>
      <c r="F95" s="86">
        <v>22</v>
      </c>
      <c r="G95" s="35">
        <v>22</v>
      </c>
      <c r="H95" s="36">
        <f t="shared" si="7"/>
        <v>0</v>
      </c>
      <c r="I95" s="35">
        <v>22</v>
      </c>
      <c r="J95" s="88">
        <f t="shared" si="8"/>
        <v>0</v>
      </c>
      <c r="K95" s="84">
        <v>732604</v>
      </c>
      <c r="L95" s="85" t="s">
        <v>205</v>
      </c>
      <c r="M95" s="89"/>
    </row>
    <row r="96" spans="1:13" ht="27.95" customHeight="1" x14ac:dyDescent="0.2">
      <c r="A96" s="82" t="s">
        <v>347</v>
      </c>
      <c r="B96" s="83" t="s">
        <v>324</v>
      </c>
      <c r="C96" s="84" t="s">
        <v>270</v>
      </c>
      <c r="D96" s="85">
        <v>124</v>
      </c>
      <c r="E96" s="83" t="s">
        <v>21</v>
      </c>
      <c r="F96" s="86">
        <v>22</v>
      </c>
      <c r="G96" s="35">
        <v>22</v>
      </c>
      <c r="H96" s="36">
        <f t="shared" si="7"/>
        <v>0</v>
      </c>
      <c r="I96" s="35">
        <v>22</v>
      </c>
      <c r="J96" s="88">
        <f t="shared" si="8"/>
        <v>0</v>
      </c>
      <c r="K96" s="84">
        <v>732604</v>
      </c>
      <c r="L96" s="85" t="s">
        <v>205</v>
      </c>
      <c r="M96" s="89"/>
    </row>
    <row r="97" spans="1:13" ht="27.95" customHeight="1" x14ac:dyDescent="0.2">
      <c r="A97" s="82" t="s">
        <v>348</v>
      </c>
      <c r="B97" s="83" t="s">
        <v>324</v>
      </c>
      <c r="C97" s="84" t="s">
        <v>270</v>
      </c>
      <c r="D97" s="85">
        <v>142</v>
      </c>
      <c r="E97" s="83" t="s">
        <v>21</v>
      </c>
      <c r="F97" s="86">
        <v>24</v>
      </c>
      <c r="G97" s="35">
        <v>24</v>
      </c>
      <c r="H97" s="36">
        <f t="shared" si="7"/>
        <v>0</v>
      </c>
      <c r="I97" s="35">
        <v>24</v>
      </c>
      <c r="J97" s="88">
        <f t="shared" si="8"/>
        <v>0</v>
      </c>
      <c r="K97" s="84">
        <v>732604</v>
      </c>
      <c r="L97" s="85" t="s">
        <v>205</v>
      </c>
      <c r="M97" s="89"/>
    </row>
    <row r="98" spans="1:13" ht="27.95" customHeight="1" x14ac:dyDescent="0.2">
      <c r="A98" s="82" t="s">
        <v>349</v>
      </c>
      <c r="B98" s="83" t="s">
        <v>324</v>
      </c>
      <c r="C98" s="84" t="s">
        <v>270</v>
      </c>
      <c r="D98" s="85">
        <v>144</v>
      </c>
      <c r="E98" s="83" t="s">
        <v>21</v>
      </c>
      <c r="F98" s="86">
        <v>27</v>
      </c>
      <c r="G98" s="35">
        <v>27</v>
      </c>
      <c r="H98" s="36">
        <f t="shared" si="7"/>
        <v>0</v>
      </c>
      <c r="I98" s="35">
        <v>27</v>
      </c>
      <c r="J98" s="88">
        <f t="shared" si="8"/>
        <v>0</v>
      </c>
      <c r="K98" s="84">
        <v>732604</v>
      </c>
      <c r="L98" s="85" t="s">
        <v>205</v>
      </c>
      <c r="M98" s="89"/>
    </row>
    <row r="99" spans="1:13" ht="27.95" customHeight="1" x14ac:dyDescent="0.2">
      <c r="A99" s="82" t="s">
        <v>2</v>
      </c>
      <c r="B99" s="83" t="s">
        <v>324</v>
      </c>
      <c r="C99" s="84" t="s">
        <v>270</v>
      </c>
      <c r="D99" s="85">
        <v>322</v>
      </c>
      <c r="E99" s="83" t="s">
        <v>21</v>
      </c>
      <c r="F99" s="86">
        <v>27</v>
      </c>
      <c r="G99" s="35">
        <v>27</v>
      </c>
      <c r="H99" s="36">
        <f t="shared" si="7"/>
        <v>0</v>
      </c>
      <c r="I99" s="35">
        <v>27</v>
      </c>
      <c r="J99" s="88">
        <f t="shared" si="8"/>
        <v>0</v>
      </c>
      <c r="K99" s="84">
        <v>732604</v>
      </c>
      <c r="L99" s="85" t="s">
        <v>205</v>
      </c>
      <c r="M99" s="89"/>
    </row>
    <row r="100" spans="1:13" ht="27.95" customHeight="1" x14ac:dyDescent="0.2">
      <c r="A100" s="82" t="s">
        <v>3</v>
      </c>
      <c r="B100" s="83" t="s">
        <v>324</v>
      </c>
      <c r="C100" s="84" t="s">
        <v>270</v>
      </c>
      <c r="D100" s="85">
        <v>324</v>
      </c>
      <c r="E100" s="83" t="s">
        <v>21</v>
      </c>
      <c r="F100" s="86">
        <v>27</v>
      </c>
      <c r="G100" s="35">
        <v>27</v>
      </c>
      <c r="H100" s="36">
        <f t="shared" si="7"/>
        <v>0</v>
      </c>
      <c r="I100" s="35">
        <v>27</v>
      </c>
      <c r="J100" s="88">
        <f t="shared" si="8"/>
        <v>0</v>
      </c>
      <c r="K100" s="84">
        <v>732604</v>
      </c>
      <c r="L100" s="85" t="s">
        <v>205</v>
      </c>
      <c r="M100" s="89"/>
    </row>
    <row r="101" spans="1:13" x14ac:dyDescent="0.2">
      <c r="A101" s="82" t="s">
        <v>458</v>
      </c>
      <c r="B101" s="83" t="s">
        <v>459</v>
      </c>
      <c r="C101" s="84" t="s">
        <v>253</v>
      </c>
      <c r="D101" s="85">
        <v>121</v>
      </c>
      <c r="E101" s="83"/>
      <c r="F101" s="86">
        <v>5</v>
      </c>
      <c r="G101" s="35">
        <v>5</v>
      </c>
      <c r="H101" s="36">
        <f t="shared" si="7"/>
        <v>0</v>
      </c>
      <c r="I101" s="35">
        <v>5</v>
      </c>
      <c r="J101" s="88">
        <f t="shared" si="8"/>
        <v>0</v>
      </c>
      <c r="K101" s="84">
        <v>732610</v>
      </c>
      <c r="L101" s="85" t="s">
        <v>205</v>
      </c>
      <c r="M101" s="89"/>
    </row>
    <row r="102" spans="1:13" x14ac:dyDescent="0.2">
      <c r="A102" s="82" t="s">
        <v>460</v>
      </c>
      <c r="B102" s="83" t="s">
        <v>430</v>
      </c>
      <c r="C102" s="84" t="s">
        <v>253</v>
      </c>
      <c r="D102" s="85">
        <v>525</v>
      </c>
      <c r="E102" s="83"/>
      <c r="F102" s="86">
        <v>30</v>
      </c>
      <c r="G102" s="35">
        <v>30</v>
      </c>
      <c r="H102" s="36">
        <f t="shared" si="7"/>
        <v>0</v>
      </c>
      <c r="I102" s="35">
        <v>30</v>
      </c>
      <c r="J102" s="88">
        <f t="shared" si="8"/>
        <v>0</v>
      </c>
      <c r="K102" s="84">
        <v>732202</v>
      </c>
      <c r="L102" s="85" t="s">
        <v>205</v>
      </c>
      <c r="M102" s="89"/>
    </row>
    <row r="103" spans="1:13" x14ac:dyDescent="0.2">
      <c r="A103" s="82" t="s">
        <v>461</v>
      </c>
      <c r="B103" s="83" t="s">
        <v>430</v>
      </c>
      <c r="C103" s="84" t="s">
        <v>253</v>
      </c>
      <c r="D103" s="85">
        <v>551</v>
      </c>
      <c r="E103" s="83"/>
      <c r="F103" s="86">
        <v>30</v>
      </c>
      <c r="G103" s="35">
        <v>30</v>
      </c>
      <c r="H103" s="36">
        <f t="shared" si="7"/>
        <v>0</v>
      </c>
      <c r="I103" s="35">
        <v>30</v>
      </c>
      <c r="J103" s="88">
        <f t="shared" si="8"/>
        <v>0</v>
      </c>
      <c r="K103" s="84">
        <v>732202</v>
      </c>
      <c r="L103" s="85" t="s">
        <v>205</v>
      </c>
      <c r="M103" s="89"/>
    </row>
    <row r="104" spans="1:13" ht="27.95" customHeight="1" x14ac:dyDescent="0.2">
      <c r="A104" s="82" t="s">
        <v>431</v>
      </c>
      <c r="B104" s="83" t="s">
        <v>430</v>
      </c>
      <c r="C104" s="84" t="s">
        <v>253</v>
      </c>
      <c r="D104" s="85">
        <v>558</v>
      </c>
      <c r="E104" s="90" t="s">
        <v>470</v>
      </c>
      <c r="F104" s="86">
        <v>20</v>
      </c>
      <c r="G104" s="35">
        <v>20</v>
      </c>
      <c r="H104" s="36">
        <f t="shared" si="7"/>
        <v>0</v>
      </c>
      <c r="I104" s="35">
        <v>20</v>
      </c>
      <c r="J104" s="88">
        <f t="shared" ref="J104:J129" si="9">+(I104-G104)/G104</f>
        <v>0</v>
      </c>
      <c r="K104" s="84">
        <v>732202</v>
      </c>
      <c r="L104" s="85" t="s">
        <v>432</v>
      </c>
      <c r="M104" s="89"/>
    </row>
    <row r="105" spans="1:13" ht="27.95" customHeight="1" x14ac:dyDescent="0.2">
      <c r="A105" s="82" t="s">
        <v>298</v>
      </c>
      <c r="B105" s="83" t="s">
        <v>323</v>
      </c>
      <c r="C105" s="84" t="s">
        <v>262</v>
      </c>
      <c r="D105" s="85">
        <v>135</v>
      </c>
      <c r="E105" s="83" t="s">
        <v>310</v>
      </c>
      <c r="F105" s="86">
        <v>10.5</v>
      </c>
      <c r="G105" s="35">
        <v>10.5</v>
      </c>
      <c r="H105" s="36">
        <f t="shared" ref="H105:H129" si="10">+(G105-F105)/F105</f>
        <v>0</v>
      </c>
      <c r="I105" s="35">
        <v>10.5</v>
      </c>
      <c r="J105" s="88">
        <f t="shared" si="9"/>
        <v>0</v>
      </c>
      <c r="K105" s="84">
        <v>732572</v>
      </c>
      <c r="L105" s="85" t="s">
        <v>208</v>
      </c>
      <c r="M105" s="89"/>
    </row>
    <row r="106" spans="1:13" ht="27.95" customHeight="1" x14ac:dyDescent="0.2">
      <c r="A106" s="82" t="s">
        <v>189</v>
      </c>
      <c r="B106" s="83" t="s">
        <v>373</v>
      </c>
      <c r="C106" s="84" t="s">
        <v>263</v>
      </c>
      <c r="D106" s="85">
        <v>114</v>
      </c>
      <c r="E106" s="83" t="s">
        <v>16</v>
      </c>
      <c r="F106" s="86">
        <v>16</v>
      </c>
      <c r="G106" s="35">
        <v>16</v>
      </c>
      <c r="H106" s="36">
        <f t="shared" si="10"/>
        <v>0</v>
      </c>
      <c r="I106" s="35">
        <v>16</v>
      </c>
      <c r="J106" s="88">
        <f t="shared" si="9"/>
        <v>0</v>
      </c>
      <c r="K106" s="84">
        <v>732507</v>
      </c>
      <c r="L106" s="85" t="s">
        <v>210</v>
      </c>
      <c r="M106" s="89"/>
    </row>
    <row r="107" spans="1:13" ht="27.95" customHeight="1" x14ac:dyDescent="0.2">
      <c r="A107" s="82" t="s">
        <v>191</v>
      </c>
      <c r="B107" s="83" t="s">
        <v>373</v>
      </c>
      <c r="C107" s="84" t="s">
        <v>263</v>
      </c>
      <c r="D107" s="85">
        <v>116</v>
      </c>
      <c r="E107" s="83" t="s">
        <v>16</v>
      </c>
      <c r="F107" s="86">
        <v>16</v>
      </c>
      <c r="G107" s="35">
        <v>16</v>
      </c>
      <c r="H107" s="36">
        <f t="shared" si="10"/>
        <v>0</v>
      </c>
      <c r="I107" s="35">
        <v>16</v>
      </c>
      <c r="J107" s="88">
        <f t="shared" si="9"/>
        <v>0</v>
      </c>
      <c r="K107" s="84">
        <v>732507</v>
      </c>
      <c r="L107" s="85" t="s">
        <v>210</v>
      </c>
      <c r="M107" s="89"/>
    </row>
    <row r="108" spans="1:13" ht="27.95" customHeight="1" x14ac:dyDescent="0.2">
      <c r="A108" s="82" t="s">
        <v>186</v>
      </c>
      <c r="B108" s="83" t="s">
        <v>373</v>
      </c>
      <c r="C108" s="84" t="s">
        <v>263</v>
      </c>
      <c r="D108" s="85">
        <v>119</v>
      </c>
      <c r="E108" s="83" t="s">
        <v>16</v>
      </c>
      <c r="F108" s="86">
        <v>16</v>
      </c>
      <c r="G108" s="35">
        <v>16</v>
      </c>
      <c r="H108" s="36">
        <f t="shared" si="10"/>
        <v>0</v>
      </c>
      <c r="I108" s="35">
        <v>16</v>
      </c>
      <c r="J108" s="88">
        <f t="shared" si="9"/>
        <v>0</v>
      </c>
      <c r="K108" s="84">
        <v>732507</v>
      </c>
      <c r="L108" s="85" t="s">
        <v>210</v>
      </c>
      <c r="M108" s="89"/>
    </row>
    <row r="109" spans="1:13" ht="27.95" customHeight="1" x14ac:dyDescent="0.2">
      <c r="A109" s="82" t="s">
        <v>376</v>
      </c>
      <c r="B109" s="83" t="s">
        <v>373</v>
      </c>
      <c r="C109" s="84" t="s">
        <v>263</v>
      </c>
      <c r="D109" s="85">
        <v>239</v>
      </c>
      <c r="E109" s="83" t="s">
        <v>16</v>
      </c>
      <c r="F109" s="87">
        <v>11</v>
      </c>
      <c r="G109" s="35">
        <v>11</v>
      </c>
      <c r="H109" s="36">
        <f t="shared" si="10"/>
        <v>0</v>
      </c>
      <c r="I109" s="35">
        <v>11</v>
      </c>
      <c r="J109" s="88">
        <f t="shared" si="9"/>
        <v>0</v>
      </c>
      <c r="K109" s="84">
        <v>732507</v>
      </c>
      <c r="L109" s="85" t="s">
        <v>210</v>
      </c>
      <c r="M109" s="89"/>
    </row>
    <row r="110" spans="1:13" ht="27.95" customHeight="1" x14ac:dyDescent="0.2">
      <c r="A110" s="82" t="s">
        <v>375</v>
      </c>
      <c r="B110" s="83" t="s">
        <v>373</v>
      </c>
      <c r="C110" s="84" t="s">
        <v>263</v>
      </c>
      <c r="D110" s="85">
        <v>245</v>
      </c>
      <c r="E110" s="83" t="s">
        <v>16</v>
      </c>
      <c r="F110" s="86">
        <v>11</v>
      </c>
      <c r="G110" s="35">
        <v>11</v>
      </c>
      <c r="H110" s="36">
        <f t="shared" si="10"/>
        <v>0</v>
      </c>
      <c r="I110" s="35">
        <v>11</v>
      </c>
      <c r="J110" s="88">
        <f t="shared" si="9"/>
        <v>0</v>
      </c>
      <c r="K110" s="84">
        <v>732507</v>
      </c>
      <c r="L110" s="85" t="s">
        <v>210</v>
      </c>
      <c r="M110" s="89"/>
    </row>
    <row r="111" spans="1:13" ht="27.95" customHeight="1" x14ac:dyDescent="0.2">
      <c r="A111" s="82" t="s">
        <v>190</v>
      </c>
      <c r="B111" s="83" t="s">
        <v>373</v>
      </c>
      <c r="C111" s="84" t="s">
        <v>263</v>
      </c>
      <c r="D111" s="85">
        <v>255</v>
      </c>
      <c r="E111" s="83" t="s">
        <v>16</v>
      </c>
      <c r="F111" s="86">
        <v>16</v>
      </c>
      <c r="G111" s="35">
        <v>16</v>
      </c>
      <c r="H111" s="36">
        <f t="shared" si="10"/>
        <v>0</v>
      </c>
      <c r="I111" s="35">
        <v>16</v>
      </c>
      <c r="J111" s="88">
        <f t="shared" si="9"/>
        <v>0</v>
      </c>
      <c r="K111" s="84">
        <v>732507</v>
      </c>
      <c r="L111" s="85" t="s">
        <v>210</v>
      </c>
      <c r="M111" s="89"/>
    </row>
    <row r="112" spans="1:13" ht="27.95" customHeight="1" x14ac:dyDescent="0.2">
      <c r="A112" s="82" t="s">
        <v>374</v>
      </c>
      <c r="B112" s="83" t="s">
        <v>373</v>
      </c>
      <c r="C112" s="84" t="s">
        <v>263</v>
      </c>
      <c r="D112" s="85">
        <v>265</v>
      </c>
      <c r="E112" s="83" t="s">
        <v>16</v>
      </c>
      <c r="F112" s="86">
        <v>11</v>
      </c>
      <c r="G112" s="35">
        <v>11</v>
      </c>
      <c r="H112" s="36">
        <f t="shared" si="10"/>
        <v>0</v>
      </c>
      <c r="I112" s="35">
        <v>11</v>
      </c>
      <c r="J112" s="88">
        <f t="shared" si="9"/>
        <v>0</v>
      </c>
      <c r="K112" s="84">
        <v>732507</v>
      </c>
      <c r="L112" s="85" t="s">
        <v>210</v>
      </c>
      <c r="M112" s="89"/>
    </row>
    <row r="113" spans="1:13" ht="27.95" customHeight="1" x14ac:dyDescent="0.2">
      <c r="A113" s="82" t="s">
        <v>377</v>
      </c>
      <c r="B113" s="83" t="s">
        <v>373</v>
      </c>
      <c r="C113" s="84" t="s">
        <v>263</v>
      </c>
      <c r="D113" s="85">
        <v>376</v>
      </c>
      <c r="E113" s="83" t="s">
        <v>16</v>
      </c>
      <c r="F113" s="86">
        <v>16</v>
      </c>
      <c r="G113" s="35">
        <v>16</v>
      </c>
      <c r="H113" s="36">
        <f t="shared" si="10"/>
        <v>0</v>
      </c>
      <c r="I113" s="35">
        <v>16</v>
      </c>
      <c r="J113" s="88">
        <f t="shared" si="9"/>
        <v>0</v>
      </c>
      <c r="K113" s="84">
        <v>732507</v>
      </c>
      <c r="L113" s="85" t="s">
        <v>210</v>
      </c>
      <c r="M113" s="89"/>
    </row>
    <row r="114" spans="1:13" ht="27.95" customHeight="1" x14ac:dyDescent="0.2">
      <c r="A114" s="82" t="s">
        <v>193</v>
      </c>
      <c r="B114" s="83" t="s">
        <v>373</v>
      </c>
      <c r="C114" s="84" t="s">
        <v>263</v>
      </c>
      <c r="D114" s="85">
        <v>435</v>
      </c>
      <c r="E114" s="83" t="s">
        <v>16</v>
      </c>
      <c r="F114" s="86">
        <v>11</v>
      </c>
      <c r="G114" s="35">
        <v>11</v>
      </c>
      <c r="H114" s="36">
        <f t="shared" si="10"/>
        <v>0</v>
      </c>
      <c r="I114" s="35">
        <v>11</v>
      </c>
      <c r="J114" s="88">
        <f t="shared" si="9"/>
        <v>0</v>
      </c>
      <c r="K114" s="84">
        <v>732507</v>
      </c>
      <c r="L114" s="85" t="s">
        <v>210</v>
      </c>
      <c r="M114" s="89"/>
    </row>
    <row r="115" spans="1:13" ht="27.95" customHeight="1" x14ac:dyDescent="0.2">
      <c r="A115" s="82" t="s">
        <v>378</v>
      </c>
      <c r="B115" s="83" t="s">
        <v>373</v>
      </c>
      <c r="C115" s="84" t="s">
        <v>263</v>
      </c>
      <c r="D115" s="85">
        <v>465</v>
      </c>
      <c r="E115" s="83" t="s">
        <v>16</v>
      </c>
      <c r="F115" s="86">
        <v>16</v>
      </c>
      <c r="G115" s="35">
        <v>16</v>
      </c>
      <c r="H115" s="36">
        <f t="shared" si="10"/>
        <v>0</v>
      </c>
      <c r="I115" s="35">
        <v>16</v>
      </c>
      <c r="J115" s="88">
        <f t="shared" si="9"/>
        <v>0</v>
      </c>
      <c r="K115" s="84">
        <v>732507</v>
      </c>
      <c r="L115" s="85" t="s">
        <v>210</v>
      </c>
      <c r="M115" s="89"/>
    </row>
    <row r="116" spans="1:13" ht="27.95" customHeight="1" x14ac:dyDescent="0.2">
      <c r="A116" s="82" t="s">
        <v>194</v>
      </c>
      <c r="B116" s="83" t="s">
        <v>373</v>
      </c>
      <c r="C116" s="84" t="s">
        <v>263</v>
      </c>
      <c r="D116" s="85">
        <v>489</v>
      </c>
      <c r="E116" s="83" t="s">
        <v>16</v>
      </c>
      <c r="F116" s="86">
        <v>11</v>
      </c>
      <c r="G116" s="35">
        <v>11</v>
      </c>
      <c r="H116" s="36">
        <f t="shared" si="10"/>
        <v>0</v>
      </c>
      <c r="I116" s="35">
        <v>11</v>
      </c>
      <c r="J116" s="88">
        <f t="shared" si="9"/>
        <v>0</v>
      </c>
      <c r="K116" s="84">
        <v>732507</v>
      </c>
      <c r="L116" s="85" t="s">
        <v>210</v>
      </c>
      <c r="M116" s="89"/>
    </row>
    <row r="117" spans="1:13" ht="27.95" customHeight="1" x14ac:dyDescent="0.2">
      <c r="A117" s="82" t="s">
        <v>188</v>
      </c>
      <c r="B117" s="83" t="s">
        <v>187</v>
      </c>
      <c r="C117" s="84" t="s">
        <v>263</v>
      </c>
      <c r="D117" s="85">
        <v>132</v>
      </c>
      <c r="E117" s="83" t="s">
        <v>16</v>
      </c>
      <c r="F117" s="86">
        <v>11</v>
      </c>
      <c r="G117" s="35">
        <v>11</v>
      </c>
      <c r="H117" s="36">
        <f t="shared" si="10"/>
        <v>0</v>
      </c>
      <c r="I117" s="35">
        <v>11</v>
      </c>
      <c r="J117" s="88">
        <f t="shared" si="9"/>
        <v>0</v>
      </c>
      <c r="K117" s="84">
        <v>732507</v>
      </c>
      <c r="L117" s="85" t="s">
        <v>210</v>
      </c>
      <c r="M117" s="89"/>
    </row>
    <row r="118" spans="1:13" ht="27.95" customHeight="1" x14ac:dyDescent="0.2">
      <c r="A118" s="82" t="s">
        <v>192</v>
      </c>
      <c r="B118" s="83" t="s">
        <v>187</v>
      </c>
      <c r="C118" s="84" t="s">
        <v>263</v>
      </c>
      <c r="D118" s="85">
        <v>428</v>
      </c>
      <c r="E118" s="83" t="s">
        <v>16</v>
      </c>
      <c r="F118" s="87">
        <v>16</v>
      </c>
      <c r="G118" s="35">
        <v>16</v>
      </c>
      <c r="H118" s="36">
        <f t="shared" si="10"/>
        <v>0</v>
      </c>
      <c r="I118" s="35">
        <v>16</v>
      </c>
      <c r="J118" s="88">
        <f t="shared" si="9"/>
        <v>0</v>
      </c>
      <c r="K118" s="84">
        <v>732507</v>
      </c>
      <c r="L118" s="85" t="s">
        <v>210</v>
      </c>
      <c r="M118" s="89"/>
    </row>
    <row r="119" spans="1:13" ht="27.95" customHeight="1" x14ac:dyDescent="0.2">
      <c r="A119" s="82" t="s">
        <v>130</v>
      </c>
      <c r="B119" s="83" t="s">
        <v>372</v>
      </c>
      <c r="C119" s="84" t="s">
        <v>258</v>
      </c>
      <c r="D119" s="85">
        <v>114</v>
      </c>
      <c r="E119" s="83" t="s">
        <v>21</v>
      </c>
      <c r="F119" s="86">
        <v>22</v>
      </c>
      <c r="G119" s="35">
        <v>22</v>
      </c>
      <c r="H119" s="36">
        <f t="shared" si="10"/>
        <v>0</v>
      </c>
      <c r="I119" s="35">
        <v>22</v>
      </c>
      <c r="J119" s="88">
        <f t="shared" si="9"/>
        <v>0</v>
      </c>
      <c r="K119" s="84">
        <v>732110</v>
      </c>
      <c r="L119" s="85" t="s">
        <v>205</v>
      </c>
      <c r="M119" s="89"/>
    </row>
    <row r="120" spans="1:13" ht="27.95" customHeight="1" x14ac:dyDescent="0.2">
      <c r="A120" s="82" t="s">
        <v>129</v>
      </c>
      <c r="B120" s="83" t="s">
        <v>372</v>
      </c>
      <c r="C120" s="84" t="s">
        <v>258</v>
      </c>
      <c r="D120" s="85">
        <v>115</v>
      </c>
      <c r="E120" s="83" t="s">
        <v>21</v>
      </c>
      <c r="F120" s="86">
        <v>10.5</v>
      </c>
      <c r="G120" s="35">
        <v>10.5</v>
      </c>
      <c r="H120" s="36">
        <f t="shared" si="10"/>
        <v>0</v>
      </c>
      <c r="I120" s="35">
        <v>10.5</v>
      </c>
      <c r="J120" s="88">
        <f t="shared" si="9"/>
        <v>0</v>
      </c>
      <c r="K120" s="84">
        <v>732110</v>
      </c>
      <c r="L120" s="85" t="s">
        <v>205</v>
      </c>
      <c r="M120" s="89"/>
    </row>
    <row r="121" spans="1:13" ht="165.75" x14ac:dyDescent="0.2">
      <c r="A121" s="128" t="s">
        <v>135</v>
      </c>
      <c r="B121" s="129" t="s">
        <v>372</v>
      </c>
      <c r="C121" s="130" t="s">
        <v>258</v>
      </c>
      <c r="D121" s="131">
        <v>214</v>
      </c>
      <c r="E121" s="129" t="s">
        <v>21</v>
      </c>
      <c r="F121" s="136">
        <v>16</v>
      </c>
      <c r="G121" s="35">
        <v>70</v>
      </c>
      <c r="H121" s="133">
        <f t="shared" si="10"/>
        <v>3.375</v>
      </c>
      <c r="I121" s="35">
        <v>70</v>
      </c>
      <c r="J121" s="133">
        <f t="shared" si="9"/>
        <v>0</v>
      </c>
      <c r="K121" s="130">
        <v>732110</v>
      </c>
      <c r="L121" s="131" t="s">
        <v>205</v>
      </c>
      <c r="M121" s="138" t="s">
        <v>487</v>
      </c>
    </row>
    <row r="122" spans="1:13" ht="27.95" customHeight="1" x14ac:dyDescent="0.2">
      <c r="A122" s="82" t="s">
        <v>131</v>
      </c>
      <c r="B122" s="83" t="s">
        <v>372</v>
      </c>
      <c r="C122" s="84" t="s">
        <v>258</v>
      </c>
      <c r="D122" s="85">
        <v>216</v>
      </c>
      <c r="E122" s="83" t="s">
        <v>21</v>
      </c>
      <c r="F122" s="86">
        <v>16</v>
      </c>
      <c r="G122" s="35">
        <v>16</v>
      </c>
      <c r="H122" s="36">
        <f t="shared" si="10"/>
        <v>0</v>
      </c>
      <c r="I122" s="35">
        <v>16</v>
      </c>
      <c r="J122" s="88">
        <f t="shared" si="9"/>
        <v>0</v>
      </c>
      <c r="K122" s="84">
        <v>732110</v>
      </c>
      <c r="L122" s="85" t="s">
        <v>205</v>
      </c>
      <c r="M122" s="89"/>
    </row>
    <row r="123" spans="1:13" ht="153" x14ac:dyDescent="0.2">
      <c r="A123" s="128" t="s">
        <v>132</v>
      </c>
      <c r="B123" s="129" t="s">
        <v>372</v>
      </c>
      <c r="C123" s="130" t="s">
        <v>258</v>
      </c>
      <c r="D123" s="131">
        <v>219</v>
      </c>
      <c r="E123" s="129" t="s">
        <v>21</v>
      </c>
      <c r="F123" s="136">
        <v>10.5</v>
      </c>
      <c r="G123" s="35">
        <v>20</v>
      </c>
      <c r="H123" s="133">
        <f t="shared" si="10"/>
        <v>0.90476190476190477</v>
      </c>
      <c r="I123" s="35">
        <v>20</v>
      </c>
      <c r="J123" s="133">
        <f t="shared" si="9"/>
        <v>0</v>
      </c>
      <c r="K123" s="130">
        <v>732110</v>
      </c>
      <c r="L123" s="131" t="s">
        <v>205</v>
      </c>
      <c r="M123" s="138" t="s">
        <v>488</v>
      </c>
    </row>
    <row r="124" spans="1:13" ht="27.95" customHeight="1" x14ac:dyDescent="0.2">
      <c r="A124" s="82" t="s">
        <v>134</v>
      </c>
      <c r="B124" s="83" t="s">
        <v>372</v>
      </c>
      <c r="C124" s="84" t="s">
        <v>258</v>
      </c>
      <c r="D124" s="85">
        <v>273</v>
      </c>
      <c r="E124" s="83" t="s">
        <v>21</v>
      </c>
      <c r="F124" s="86">
        <v>22</v>
      </c>
      <c r="G124" s="35">
        <v>22</v>
      </c>
      <c r="H124" s="36">
        <f t="shared" si="10"/>
        <v>0</v>
      </c>
      <c r="I124" s="35">
        <v>22</v>
      </c>
      <c r="J124" s="88">
        <f t="shared" si="9"/>
        <v>0</v>
      </c>
      <c r="K124" s="84">
        <v>732110</v>
      </c>
      <c r="L124" s="85" t="s">
        <v>205</v>
      </c>
      <c r="M124" s="89"/>
    </row>
    <row r="125" spans="1:13" ht="27.95" customHeight="1" x14ac:dyDescent="0.2">
      <c r="A125" s="82" t="s">
        <v>133</v>
      </c>
      <c r="B125" s="83" t="s">
        <v>372</v>
      </c>
      <c r="C125" s="84" t="s">
        <v>258</v>
      </c>
      <c r="D125" s="85">
        <v>274</v>
      </c>
      <c r="E125" s="83" t="s">
        <v>21</v>
      </c>
      <c r="F125" s="86">
        <v>22</v>
      </c>
      <c r="G125" s="35">
        <v>22</v>
      </c>
      <c r="H125" s="36">
        <f t="shared" si="10"/>
        <v>0</v>
      </c>
      <c r="I125" s="35">
        <v>22</v>
      </c>
      <c r="J125" s="88">
        <f t="shared" si="9"/>
        <v>0</v>
      </c>
      <c r="K125" s="84">
        <v>732110</v>
      </c>
      <c r="L125" s="85" t="s">
        <v>205</v>
      </c>
      <c r="M125" s="89"/>
    </row>
    <row r="126" spans="1:13" ht="165.75" x14ac:dyDescent="0.2">
      <c r="A126" s="128" t="s">
        <v>136</v>
      </c>
      <c r="B126" s="129" t="s">
        <v>372</v>
      </c>
      <c r="C126" s="130" t="s">
        <v>258</v>
      </c>
      <c r="D126" s="131">
        <v>314</v>
      </c>
      <c r="E126" s="129" t="s">
        <v>21</v>
      </c>
      <c r="F126" s="136">
        <v>16</v>
      </c>
      <c r="G126" s="35">
        <v>70</v>
      </c>
      <c r="H126" s="133">
        <f t="shared" si="10"/>
        <v>3.375</v>
      </c>
      <c r="I126" s="35">
        <v>70</v>
      </c>
      <c r="J126" s="133">
        <f t="shared" si="9"/>
        <v>0</v>
      </c>
      <c r="K126" s="130">
        <v>732110</v>
      </c>
      <c r="L126" s="131" t="s">
        <v>205</v>
      </c>
      <c r="M126" s="138" t="s">
        <v>487</v>
      </c>
    </row>
    <row r="127" spans="1:13" ht="27.95" customHeight="1" x14ac:dyDescent="0.2">
      <c r="A127" s="82" t="s">
        <v>137</v>
      </c>
      <c r="B127" s="83" t="s">
        <v>372</v>
      </c>
      <c r="C127" s="84" t="s">
        <v>258</v>
      </c>
      <c r="D127" s="85">
        <v>440</v>
      </c>
      <c r="E127" s="83" t="s">
        <v>21</v>
      </c>
      <c r="F127" s="86">
        <v>16</v>
      </c>
      <c r="G127" s="35">
        <v>16</v>
      </c>
      <c r="H127" s="36">
        <f t="shared" si="10"/>
        <v>0</v>
      </c>
      <c r="I127" s="35">
        <v>16</v>
      </c>
      <c r="J127" s="88">
        <f t="shared" si="9"/>
        <v>0</v>
      </c>
      <c r="K127" s="84">
        <v>732110</v>
      </c>
      <c r="L127" s="85" t="s">
        <v>205</v>
      </c>
      <c r="M127" s="89"/>
    </row>
    <row r="128" spans="1:13" ht="27.95" customHeight="1" x14ac:dyDescent="0.2">
      <c r="A128" s="82" t="s">
        <v>138</v>
      </c>
      <c r="B128" s="83" t="s">
        <v>372</v>
      </c>
      <c r="C128" s="84" t="s">
        <v>258</v>
      </c>
      <c r="D128" s="85">
        <v>450</v>
      </c>
      <c r="E128" s="83" t="s">
        <v>21</v>
      </c>
      <c r="F128" s="86">
        <v>16</v>
      </c>
      <c r="G128" s="35">
        <v>16</v>
      </c>
      <c r="H128" s="36">
        <f t="shared" si="10"/>
        <v>0</v>
      </c>
      <c r="I128" s="35">
        <v>16</v>
      </c>
      <c r="J128" s="88">
        <f t="shared" si="9"/>
        <v>0</v>
      </c>
      <c r="K128" s="84">
        <v>732110</v>
      </c>
      <c r="L128" s="85" t="s">
        <v>205</v>
      </c>
      <c r="M128" s="89"/>
    </row>
    <row r="129" spans="1:13" x14ac:dyDescent="0.2">
      <c r="A129" s="82" t="s">
        <v>462</v>
      </c>
      <c r="B129" s="83" t="s">
        <v>326</v>
      </c>
      <c r="C129" s="84" t="s">
        <v>253</v>
      </c>
      <c r="D129" s="85">
        <v>270</v>
      </c>
      <c r="E129" s="83"/>
      <c r="F129" s="86">
        <v>25</v>
      </c>
      <c r="G129" s="35">
        <v>25</v>
      </c>
      <c r="H129" s="36">
        <f t="shared" si="10"/>
        <v>0</v>
      </c>
      <c r="I129" s="35">
        <v>25</v>
      </c>
      <c r="J129" s="88">
        <f t="shared" si="9"/>
        <v>0</v>
      </c>
      <c r="K129" s="84">
        <v>732202</v>
      </c>
      <c r="L129" s="85" t="s">
        <v>205</v>
      </c>
      <c r="M129" s="89"/>
    </row>
    <row r="130" spans="1:13" ht="27.95" customHeight="1" x14ac:dyDescent="0.2">
      <c r="A130" s="92" t="s">
        <v>154</v>
      </c>
      <c r="B130" s="90" t="s">
        <v>155</v>
      </c>
      <c r="C130" s="93" t="s">
        <v>253</v>
      </c>
      <c r="D130" s="99">
        <v>380</v>
      </c>
      <c r="E130" s="90" t="s">
        <v>23</v>
      </c>
      <c r="F130" s="95">
        <v>11</v>
      </c>
      <c r="G130" s="35">
        <v>11</v>
      </c>
      <c r="H130" s="36">
        <f>+(G130-F130)/F130</f>
        <v>0</v>
      </c>
      <c r="I130" s="35">
        <v>11</v>
      </c>
      <c r="J130" s="96">
        <f t="shared" ref="J130:J178" si="11">+(I130-G130)/G130</f>
        <v>0</v>
      </c>
      <c r="K130" s="93">
        <v>732202</v>
      </c>
      <c r="L130" s="94" t="s">
        <v>210</v>
      </c>
      <c r="M130" s="89"/>
    </row>
    <row r="131" spans="1:13" ht="27.95" customHeight="1" x14ac:dyDescent="0.2">
      <c r="A131" s="92" t="s">
        <v>351</v>
      </c>
      <c r="B131" s="90" t="s">
        <v>326</v>
      </c>
      <c r="C131" s="93" t="s">
        <v>253</v>
      </c>
      <c r="D131" s="90">
        <v>397</v>
      </c>
      <c r="E131" s="90" t="s">
        <v>213</v>
      </c>
      <c r="F131" s="91">
        <v>11</v>
      </c>
      <c r="G131" s="35">
        <v>11</v>
      </c>
      <c r="H131" s="36">
        <f>+(G131-F131)/F131</f>
        <v>0</v>
      </c>
      <c r="I131" s="35">
        <v>11</v>
      </c>
      <c r="J131" s="96">
        <f t="shared" si="11"/>
        <v>0</v>
      </c>
      <c r="K131" s="93">
        <v>732202</v>
      </c>
      <c r="L131" s="94" t="s">
        <v>210</v>
      </c>
      <c r="M131" s="89"/>
    </row>
    <row r="132" spans="1:13" ht="27.95" customHeight="1" x14ac:dyDescent="0.2">
      <c r="A132" s="92" t="s">
        <v>350</v>
      </c>
      <c r="B132" s="90" t="s">
        <v>326</v>
      </c>
      <c r="C132" s="93" t="s">
        <v>253</v>
      </c>
      <c r="D132" s="94">
        <v>452</v>
      </c>
      <c r="E132" s="90" t="s">
        <v>213</v>
      </c>
      <c r="F132" s="91">
        <v>11</v>
      </c>
      <c r="G132" s="35">
        <v>11</v>
      </c>
      <c r="H132" s="36">
        <f>+(G132-F132)/F132</f>
        <v>0</v>
      </c>
      <c r="I132" s="35">
        <v>11</v>
      </c>
      <c r="J132" s="96">
        <f t="shared" si="11"/>
        <v>0</v>
      </c>
      <c r="K132" s="93">
        <v>732202</v>
      </c>
      <c r="L132" s="94" t="s">
        <v>214</v>
      </c>
      <c r="M132" s="89"/>
    </row>
    <row r="133" spans="1:13" ht="27.95" customHeight="1" x14ac:dyDescent="0.2">
      <c r="A133" s="92" t="s">
        <v>425</v>
      </c>
      <c r="B133" s="90" t="s">
        <v>155</v>
      </c>
      <c r="C133" s="93" t="s">
        <v>253</v>
      </c>
      <c r="D133" s="99">
        <v>507</v>
      </c>
      <c r="E133" s="90" t="s">
        <v>470</v>
      </c>
      <c r="F133" s="95">
        <v>30</v>
      </c>
      <c r="G133" s="35">
        <v>30</v>
      </c>
      <c r="H133" s="36">
        <f t="shared" ref="H133:H138" si="12">+(G133-F133)/F133</f>
        <v>0</v>
      </c>
      <c r="I133" s="35">
        <v>30</v>
      </c>
      <c r="J133" s="96">
        <f t="shared" si="11"/>
        <v>0</v>
      </c>
      <c r="K133" s="93">
        <v>732202</v>
      </c>
      <c r="L133" s="94" t="s">
        <v>214</v>
      </c>
      <c r="M133" s="89"/>
    </row>
    <row r="134" spans="1:13" ht="27.95" customHeight="1" x14ac:dyDescent="0.2">
      <c r="A134" s="92" t="s">
        <v>424</v>
      </c>
      <c r="B134" s="90" t="s">
        <v>155</v>
      </c>
      <c r="C134" s="93" t="s">
        <v>253</v>
      </c>
      <c r="D134" s="99">
        <v>517</v>
      </c>
      <c r="E134" s="90" t="s">
        <v>470</v>
      </c>
      <c r="F134" s="95">
        <v>30</v>
      </c>
      <c r="G134" s="35">
        <v>30</v>
      </c>
      <c r="H134" s="36">
        <f t="shared" si="12"/>
        <v>0</v>
      </c>
      <c r="I134" s="35">
        <v>30</v>
      </c>
      <c r="J134" s="96">
        <f t="shared" si="11"/>
        <v>0</v>
      </c>
      <c r="K134" s="93">
        <v>732202</v>
      </c>
      <c r="L134" s="94" t="s">
        <v>214</v>
      </c>
      <c r="M134" s="89"/>
    </row>
    <row r="135" spans="1:13" ht="27.95" customHeight="1" x14ac:dyDescent="0.2">
      <c r="A135" s="92" t="s">
        <v>426</v>
      </c>
      <c r="B135" s="90" t="s">
        <v>155</v>
      </c>
      <c r="C135" s="93" t="s">
        <v>253</v>
      </c>
      <c r="D135" s="99">
        <v>522</v>
      </c>
      <c r="E135" s="90" t="s">
        <v>470</v>
      </c>
      <c r="F135" s="95">
        <v>30</v>
      </c>
      <c r="G135" s="35">
        <v>30</v>
      </c>
      <c r="H135" s="36">
        <f t="shared" si="12"/>
        <v>0</v>
      </c>
      <c r="I135" s="35">
        <v>30</v>
      </c>
      <c r="J135" s="96">
        <f t="shared" si="11"/>
        <v>0</v>
      </c>
      <c r="K135" s="93">
        <v>732202</v>
      </c>
      <c r="L135" s="94" t="s">
        <v>214</v>
      </c>
      <c r="M135" s="89"/>
    </row>
    <row r="136" spans="1:13" ht="27.95" customHeight="1" x14ac:dyDescent="0.2">
      <c r="A136" s="92" t="s">
        <v>427</v>
      </c>
      <c r="B136" s="90" t="s">
        <v>155</v>
      </c>
      <c r="C136" s="93" t="s">
        <v>253</v>
      </c>
      <c r="D136" s="99">
        <v>548</v>
      </c>
      <c r="E136" s="90" t="s">
        <v>470</v>
      </c>
      <c r="F136" s="95">
        <v>30</v>
      </c>
      <c r="G136" s="35">
        <v>30</v>
      </c>
      <c r="H136" s="36">
        <f t="shared" si="12"/>
        <v>0</v>
      </c>
      <c r="I136" s="35">
        <v>30</v>
      </c>
      <c r="J136" s="96">
        <f t="shared" si="11"/>
        <v>0</v>
      </c>
      <c r="K136" s="93">
        <v>732202</v>
      </c>
      <c r="L136" s="94" t="s">
        <v>214</v>
      </c>
      <c r="M136" s="89"/>
    </row>
    <row r="137" spans="1:13" ht="27.95" customHeight="1" x14ac:dyDescent="0.2">
      <c r="A137" s="92" t="s">
        <v>428</v>
      </c>
      <c r="B137" s="90" t="s">
        <v>155</v>
      </c>
      <c r="C137" s="93" t="s">
        <v>253</v>
      </c>
      <c r="D137" s="99">
        <v>554</v>
      </c>
      <c r="E137" s="90" t="s">
        <v>470</v>
      </c>
      <c r="F137" s="95">
        <v>30</v>
      </c>
      <c r="G137" s="35">
        <v>30</v>
      </c>
      <c r="H137" s="36">
        <f t="shared" si="12"/>
        <v>0</v>
      </c>
      <c r="I137" s="35">
        <v>30</v>
      </c>
      <c r="J137" s="96">
        <f t="shared" si="11"/>
        <v>0</v>
      </c>
      <c r="K137" s="93">
        <v>732202</v>
      </c>
      <c r="L137" s="94" t="s">
        <v>214</v>
      </c>
      <c r="M137" s="89"/>
    </row>
    <row r="138" spans="1:13" ht="27.95" customHeight="1" x14ac:dyDescent="0.2">
      <c r="A138" s="92" t="s">
        <v>429</v>
      </c>
      <c r="B138" s="90" t="s">
        <v>155</v>
      </c>
      <c r="C138" s="93" t="s">
        <v>253</v>
      </c>
      <c r="D138" s="99">
        <v>598</v>
      </c>
      <c r="E138" s="90" t="s">
        <v>470</v>
      </c>
      <c r="F138" s="95">
        <v>30</v>
      </c>
      <c r="G138" s="35">
        <v>30</v>
      </c>
      <c r="H138" s="36">
        <f t="shared" si="12"/>
        <v>0</v>
      </c>
      <c r="I138" s="35">
        <v>30</v>
      </c>
      <c r="J138" s="96">
        <f t="shared" si="11"/>
        <v>0</v>
      </c>
      <c r="K138" s="93">
        <v>732202</v>
      </c>
      <c r="L138" s="94" t="s">
        <v>214</v>
      </c>
      <c r="M138" s="89"/>
    </row>
    <row r="139" spans="1:13" ht="27.95" customHeight="1" x14ac:dyDescent="0.2">
      <c r="A139" s="82" t="s">
        <v>288</v>
      </c>
      <c r="B139" s="83" t="s">
        <v>289</v>
      </c>
      <c r="C139" s="84" t="s">
        <v>379</v>
      </c>
      <c r="D139" s="85">
        <v>101</v>
      </c>
      <c r="E139" s="83" t="s">
        <v>310</v>
      </c>
      <c r="F139" s="86">
        <v>27</v>
      </c>
      <c r="G139" s="35">
        <v>27</v>
      </c>
      <c r="H139" s="36">
        <f t="shared" ref="H139:H175" si="13">+(G139-F139)/F139</f>
        <v>0</v>
      </c>
      <c r="I139" s="35">
        <v>27</v>
      </c>
      <c r="J139" s="88">
        <f t="shared" si="11"/>
        <v>0</v>
      </c>
      <c r="K139" s="84">
        <v>732585</v>
      </c>
      <c r="L139" s="85" t="s">
        <v>208</v>
      </c>
      <c r="M139" s="89"/>
    </row>
    <row r="140" spans="1:13" ht="27.95" customHeight="1" x14ac:dyDescent="0.2">
      <c r="A140" s="82" t="s">
        <v>290</v>
      </c>
      <c r="B140" s="83" t="s">
        <v>289</v>
      </c>
      <c r="C140" s="84" t="s">
        <v>379</v>
      </c>
      <c r="D140" s="85">
        <v>102</v>
      </c>
      <c r="E140" s="83" t="s">
        <v>310</v>
      </c>
      <c r="F140" s="86">
        <v>52</v>
      </c>
      <c r="G140" s="35">
        <v>52</v>
      </c>
      <c r="H140" s="36">
        <f t="shared" si="13"/>
        <v>0</v>
      </c>
      <c r="I140" s="35">
        <v>52</v>
      </c>
      <c r="J140" s="88">
        <f t="shared" si="11"/>
        <v>0</v>
      </c>
      <c r="K140" s="84">
        <v>732585</v>
      </c>
      <c r="L140" s="85" t="s">
        <v>208</v>
      </c>
      <c r="M140" s="89"/>
    </row>
    <row r="141" spans="1:13" ht="27.95" customHeight="1" x14ac:dyDescent="0.2">
      <c r="A141" s="82" t="s">
        <v>291</v>
      </c>
      <c r="B141" s="83" t="s">
        <v>289</v>
      </c>
      <c r="C141" s="84" t="s">
        <v>379</v>
      </c>
      <c r="D141" s="85">
        <v>103</v>
      </c>
      <c r="E141" s="83" t="s">
        <v>310</v>
      </c>
      <c r="F141" s="86">
        <v>16</v>
      </c>
      <c r="G141" s="35">
        <v>16</v>
      </c>
      <c r="H141" s="36">
        <f t="shared" si="13"/>
        <v>0</v>
      </c>
      <c r="I141" s="35">
        <v>16</v>
      </c>
      <c r="J141" s="88">
        <f t="shared" si="11"/>
        <v>0</v>
      </c>
      <c r="K141" s="84">
        <v>732585</v>
      </c>
      <c r="L141" s="85" t="s">
        <v>208</v>
      </c>
      <c r="M141" s="89"/>
    </row>
    <row r="142" spans="1:13" s="98" customFormat="1" ht="27.95" customHeight="1" x14ac:dyDescent="0.2">
      <c r="A142" s="82" t="s">
        <v>292</v>
      </c>
      <c r="B142" s="83" t="s">
        <v>289</v>
      </c>
      <c r="C142" s="84" t="s">
        <v>379</v>
      </c>
      <c r="D142" s="85">
        <v>111</v>
      </c>
      <c r="E142" s="83" t="s">
        <v>310</v>
      </c>
      <c r="F142" s="86">
        <v>39</v>
      </c>
      <c r="G142" s="35">
        <v>39</v>
      </c>
      <c r="H142" s="36">
        <f t="shared" si="13"/>
        <v>0</v>
      </c>
      <c r="I142" s="35">
        <v>39</v>
      </c>
      <c r="J142" s="88">
        <f t="shared" si="11"/>
        <v>0</v>
      </c>
      <c r="K142" s="84">
        <v>732585</v>
      </c>
      <c r="L142" s="85" t="s">
        <v>208</v>
      </c>
      <c r="M142" s="89"/>
    </row>
    <row r="143" spans="1:13" ht="27.95" customHeight="1" x14ac:dyDescent="0.2">
      <c r="A143" s="82" t="s">
        <v>293</v>
      </c>
      <c r="B143" s="83" t="s">
        <v>289</v>
      </c>
      <c r="C143" s="84" t="s">
        <v>379</v>
      </c>
      <c r="D143" s="85">
        <v>133</v>
      </c>
      <c r="E143" s="83" t="s">
        <v>310</v>
      </c>
      <c r="F143" s="86">
        <v>83</v>
      </c>
      <c r="G143" s="35">
        <v>83</v>
      </c>
      <c r="H143" s="36">
        <f t="shared" si="13"/>
        <v>0</v>
      </c>
      <c r="I143" s="35">
        <v>83</v>
      </c>
      <c r="J143" s="88">
        <f t="shared" si="11"/>
        <v>0</v>
      </c>
      <c r="K143" s="84">
        <v>732585</v>
      </c>
      <c r="L143" s="85" t="s">
        <v>208</v>
      </c>
      <c r="M143" s="89"/>
    </row>
    <row r="144" spans="1:13" ht="27.95" customHeight="1" x14ac:dyDescent="0.2">
      <c r="A144" s="82" t="s">
        <v>294</v>
      </c>
      <c r="B144" s="83" t="s">
        <v>289</v>
      </c>
      <c r="C144" s="84" t="s">
        <v>379</v>
      </c>
      <c r="D144" s="85">
        <v>139</v>
      </c>
      <c r="E144" s="83" t="s">
        <v>310</v>
      </c>
      <c r="F144" s="86">
        <v>44</v>
      </c>
      <c r="G144" s="35">
        <v>44</v>
      </c>
      <c r="H144" s="36">
        <f t="shared" si="13"/>
        <v>0</v>
      </c>
      <c r="I144" s="35">
        <v>44</v>
      </c>
      <c r="J144" s="88">
        <f t="shared" si="11"/>
        <v>0</v>
      </c>
      <c r="K144" s="84">
        <v>732585</v>
      </c>
      <c r="L144" s="85" t="s">
        <v>208</v>
      </c>
      <c r="M144" s="89"/>
    </row>
    <row r="145" spans="1:13" ht="27.95" customHeight="1" x14ac:dyDescent="0.2">
      <c r="A145" s="82" t="s">
        <v>394</v>
      </c>
      <c r="B145" s="83" t="s">
        <v>289</v>
      </c>
      <c r="C145" s="84" t="s">
        <v>379</v>
      </c>
      <c r="D145" s="85">
        <v>230</v>
      </c>
      <c r="E145" s="83" t="s">
        <v>310</v>
      </c>
      <c r="F145" s="86">
        <v>70</v>
      </c>
      <c r="G145" s="35">
        <v>70</v>
      </c>
      <c r="H145" s="36">
        <f t="shared" si="13"/>
        <v>0</v>
      </c>
      <c r="I145" s="35">
        <v>70</v>
      </c>
      <c r="J145" s="88">
        <f t="shared" si="11"/>
        <v>0</v>
      </c>
      <c r="K145" s="84">
        <v>732585</v>
      </c>
      <c r="L145" s="85" t="s">
        <v>208</v>
      </c>
      <c r="M145" s="89"/>
    </row>
    <row r="146" spans="1:13" ht="27.95" customHeight="1" x14ac:dyDescent="0.2">
      <c r="A146" s="82" t="s">
        <v>295</v>
      </c>
      <c r="B146" s="83" t="s">
        <v>289</v>
      </c>
      <c r="C146" s="84" t="s">
        <v>379</v>
      </c>
      <c r="D146" s="85">
        <v>233</v>
      </c>
      <c r="E146" s="83" t="s">
        <v>310</v>
      </c>
      <c r="F146" s="86">
        <v>54</v>
      </c>
      <c r="G146" s="35">
        <v>54</v>
      </c>
      <c r="H146" s="36">
        <f t="shared" si="13"/>
        <v>0</v>
      </c>
      <c r="I146" s="35">
        <v>54</v>
      </c>
      <c r="J146" s="88">
        <f t="shared" si="11"/>
        <v>0</v>
      </c>
      <c r="K146" s="84">
        <v>732585</v>
      </c>
      <c r="L146" s="85" t="s">
        <v>208</v>
      </c>
      <c r="M146" s="89"/>
    </row>
    <row r="147" spans="1:13" ht="27.95" customHeight="1" x14ac:dyDescent="0.2">
      <c r="A147" s="82" t="s">
        <v>296</v>
      </c>
      <c r="B147" s="83" t="s">
        <v>289</v>
      </c>
      <c r="C147" s="84" t="s">
        <v>379</v>
      </c>
      <c r="D147" s="85">
        <v>236</v>
      </c>
      <c r="E147" s="83" t="s">
        <v>310</v>
      </c>
      <c r="F147" s="86">
        <v>83</v>
      </c>
      <c r="G147" s="35">
        <v>83</v>
      </c>
      <c r="H147" s="36">
        <f t="shared" si="13"/>
        <v>0</v>
      </c>
      <c r="I147" s="35">
        <v>83</v>
      </c>
      <c r="J147" s="88">
        <f t="shared" si="11"/>
        <v>0</v>
      </c>
      <c r="K147" s="84">
        <v>732585</v>
      </c>
      <c r="L147" s="85" t="s">
        <v>208</v>
      </c>
      <c r="M147" s="89"/>
    </row>
    <row r="148" spans="1:13" ht="27.95" customHeight="1" x14ac:dyDescent="0.2">
      <c r="A148" s="82" t="s">
        <v>297</v>
      </c>
      <c r="B148" s="83" t="s">
        <v>289</v>
      </c>
      <c r="C148" s="84" t="s">
        <v>379</v>
      </c>
      <c r="D148" s="85">
        <v>239</v>
      </c>
      <c r="E148" s="83" t="s">
        <v>310</v>
      </c>
      <c r="F148" s="86">
        <v>27</v>
      </c>
      <c r="G148" s="35">
        <v>27</v>
      </c>
      <c r="H148" s="36">
        <f t="shared" si="13"/>
        <v>0</v>
      </c>
      <c r="I148" s="35">
        <v>27</v>
      </c>
      <c r="J148" s="88">
        <f t="shared" si="11"/>
        <v>0</v>
      </c>
      <c r="K148" s="84">
        <v>732585</v>
      </c>
      <c r="L148" s="85" t="s">
        <v>208</v>
      </c>
      <c r="M148" s="89"/>
    </row>
    <row r="149" spans="1:13" ht="27.95" customHeight="1" x14ac:dyDescent="0.2">
      <c r="A149" s="82" t="s">
        <v>393</v>
      </c>
      <c r="B149" s="83" t="s">
        <v>289</v>
      </c>
      <c r="C149" s="84" t="s">
        <v>379</v>
      </c>
      <c r="D149" s="85">
        <v>241</v>
      </c>
      <c r="E149" s="83" t="s">
        <v>422</v>
      </c>
      <c r="F149" s="100">
        <v>31</v>
      </c>
      <c r="G149" s="35">
        <v>31</v>
      </c>
      <c r="H149" s="36">
        <f t="shared" si="13"/>
        <v>0</v>
      </c>
      <c r="I149" s="35">
        <v>31</v>
      </c>
      <c r="J149" s="88">
        <f t="shared" si="11"/>
        <v>0</v>
      </c>
      <c r="K149" s="84">
        <v>732585</v>
      </c>
      <c r="L149" s="85" t="s">
        <v>208</v>
      </c>
      <c r="M149" s="97"/>
    </row>
    <row r="150" spans="1:13" ht="27.95" customHeight="1" x14ac:dyDescent="0.2">
      <c r="A150" s="82" t="s">
        <v>5</v>
      </c>
      <c r="B150" s="83" t="s">
        <v>25</v>
      </c>
      <c r="C150" s="84" t="s">
        <v>271</v>
      </c>
      <c r="D150" s="85">
        <v>405</v>
      </c>
      <c r="E150" s="83" t="s">
        <v>21</v>
      </c>
      <c r="F150" s="86">
        <v>11</v>
      </c>
      <c r="G150" s="35">
        <v>11</v>
      </c>
      <c r="H150" s="36">
        <f t="shared" si="13"/>
        <v>0</v>
      </c>
      <c r="I150" s="35">
        <v>11</v>
      </c>
      <c r="J150" s="88">
        <f t="shared" si="11"/>
        <v>0</v>
      </c>
      <c r="K150" s="84">
        <v>732605</v>
      </c>
      <c r="L150" s="85" t="s">
        <v>205</v>
      </c>
      <c r="M150" s="89"/>
    </row>
    <row r="151" spans="1:13" ht="27.95" customHeight="1" x14ac:dyDescent="0.2">
      <c r="A151" s="82" t="s">
        <v>5</v>
      </c>
      <c r="B151" s="83" t="s">
        <v>25</v>
      </c>
      <c r="C151" s="84" t="s">
        <v>271</v>
      </c>
      <c r="D151" s="85">
        <v>505</v>
      </c>
      <c r="E151" s="83" t="s">
        <v>21</v>
      </c>
      <c r="F151" s="86">
        <v>11</v>
      </c>
      <c r="G151" s="35">
        <v>11</v>
      </c>
      <c r="H151" s="36">
        <f t="shared" si="13"/>
        <v>0</v>
      </c>
      <c r="I151" s="35">
        <v>11</v>
      </c>
      <c r="J151" s="88">
        <f t="shared" si="11"/>
        <v>0</v>
      </c>
      <c r="K151" s="84">
        <v>732605</v>
      </c>
      <c r="L151" s="85" t="s">
        <v>205</v>
      </c>
      <c r="M151" s="89"/>
    </row>
    <row r="152" spans="1:13" ht="63.75" x14ac:dyDescent="0.2">
      <c r="A152" s="128" t="s">
        <v>489</v>
      </c>
      <c r="B152" s="129" t="s">
        <v>329</v>
      </c>
      <c r="C152" s="130"/>
      <c r="D152" s="131">
        <v>173</v>
      </c>
      <c r="E152" s="129"/>
      <c r="F152" s="136">
        <v>0</v>
      </c>
      <c r="G152" s="35">
        <v>12</v>
      </c>
      <c r="H152" s="133" t="e">
        <f t="shared" si="13"/>
        <v>#DIV/0!</v>
      </c>
      <c r="I152" s="35">
        <v>12</v>
      </c>
      <c r="J152" s="133">
        <f t="shared" si="11"/>
        <v>0</v>
      </c>
      <c r="K152" s="130">
        <v>732512</v>
      </c>
      <c r="L152" s="131" t="s">
        <v>490</v>
      </c>
      <c r="M152" s="138" t="s">
        <v>491</v>
      </c>
    </row>
    <row r="153" spans="1:13" ht="25.5" x14ac:dyDescent="0.2">
      <c r="A153" s="128" t="s">
        <v>492</v>
      </c>
      <c r="B153" s="129" t="s">
        <v>329</v>
      </c>
      <c r="C153" s="130"/>
      <c r="D153" s="131">
        <v>302</v>
      </c>
      <c r="E153" s="129"/>
      <c r="F153" s="136">
        <v>0</v>
      </c>
      <c r="G153" s="35">
        <v>25</v>
      </c>
      <c r="H153" s="133" t="e">
        <f t="shared" si="13"/>
        <v>#DIV/0!</v>
      </c>
      <c r="I153" s="35">
        <v>25</v>
      </c>
      <c r="J153" s="133">
        <f t="shared" si="11"/>
        <v>0</v>
      </c>
      <c r="K153" s="130">
        <v>732512</v>
      </c>
      <c r="L153" s="131" t="s">
        <v>493</v>
      </c>
      <c r="M153" s="138" t="s">
        <v>494</v>
      </c>
    </row>
    <row r="154" spans="1:13" x14ac:dyDescent="0.2">
      <c r="A154" s="128" t="s">
        <v>495</v>
      </c>
      <c r="B154" s="129" t="s">
        <v>329</v>
      </c>
      <c r="C154" s="130"/>
      <c r="D154" s="131">
        <v>361</v>
      </c>
      <c r="E154" s="129"/>
      <c r="F154" s="136">
        <v>0</v>
      </c>
      <c r="G154" s="35">
        <v>10</v>
      </c>
      <c r="H154" s="133" t="e">
        <f t="shared" si="13"/>
        <v>#DIV/0!</v>
      </c>
      <c r="I154" s="35">
        <v>10</v>
      </c>
      <c r="J154" s="133">
        <f t="shared" si="11"/>
        <v>0</v>
      </c>
      <c r="K154" s="130">
        <v>732512</v>
      </c>
      <c r="L154" s="139" t="s">
        <v>496</v>
      </c>
      <c r="M154" s="138" t="s">
        <v>496</v>
      </c>
    </row>
    <row r="155" spans="1:13" ht="63.75" x14ac:dyDescent="0.2">
      <c r="A155" s="128" t="s">
        <v>497</v>
      </c>
      <c r="B155" s="129" t="s">
        <v>329</v>
      </c>
      <c r="C155" s="130"/>
      <c r="D155" s="131">
        <v>385</v>
      </c>
      <c r="E155" s="129"/>
      <c r="F155" s="136">
        <v>0</v>
      </c>
      <c r="G155" s="35">
        <v>25</v>
      </c>
      <c r="H155" s="133" t="e">
        <f t="shared" si="13"/>
        <v>#DIV/0!</v>
      </c>
      <c r="I155" s="35">
        <v>25</v>
      </c>
      <c r="J155" s="133">
        <f t="shared" si="11"/>
        <v>0</v>
      </c>
      <c r="K155" s="130">
        <v>732512</v>
      </c>
      <c r="L155" s="139" t="s">
        <v>498</v>
      </c>
      <c r="M155" s="138" t="s">
        <v>491</v>
      </c>
    </row>
    <row r="156" spans="1:13" ht="63.75" x14ac:dyDescent="0.2">
      <c r="A156" s="128" t="s">
        <v>499</v>
      </c>
      <c r="B156" s="129" t="s">
        <v>329</v>
      </c>
      <c r="C156" s="130"/>
      <c r="D156" s="131">
        <v>411</v>
      </c>
      <c r="E156" s="129"/>
      <c r="F156" s="136">
        <v>0</v>
      </c>
      <c r="G156" s="35">
        <v>15</v>
      </c>
      <c r="H156" s="133" t="e">
        <f t="shared" si="13"/>
        <v>#DIV/0!</v>
      </c>
      <c r="I156" s="35">
        <v>15</v>
      </c>
      <c r="J156" s="133">
        <f t="shared" si="11"/>
        <v>0</v>
      </c>
      <c r="K156" s="130">
        <v>732512</v>
      </c>
      <c r="L156" s="139" t="s">
        <v>500</v>
      </c>
      <c r="M156" s="138" t="s">
        <v>491</v>
      </c>
    </row>
    <row r="157" spans="1:13" ht="63.75" x14ac:dyDescent="0.2">
      <c r="A157" s="128" t="s">
        <v>140</v>
      </c>
      <c r="B157" s="129" t="s">
        <v>329</v>
      </c>
      <c r="C157" s="130" t="s">
        <v>266</v>
      </c>
      <c r="D157" s="131">
        <v>489</v>
      </c>
      <c r="E157" s="129" t="s">
        <v>21</v>
      </c>
      <c r="F157" s="140">
        <v>2.2000000000000002</v>
      </c>
      <c r="G157" s="35">
        <v>10</v>
      </c>
      <c r="H157" s="133">
        <f t="shared" si="13"/>
        <v>3.545454545454545</v>
      </c>
      <c r="I157" s="35">
        <v>10</v>
      </c>
      <c r="J157" s="133">
        <f t="shared" si="11"/>
        <v>0</v>
      </c>
      <c r="K157" s="130">
        <v>732512</v>
      </c>
      <c r="L157" s="131" t="s">
        <v>205</v>
      </c>
      <c r="M157" s="138" t="s">
        <v>491</v>
      </c>
    </row>
    <row r="158" spans="1:13" ht="63.75" x14ac:dyDescent="0.2">
      <c r="A158" s="128" t="s">
        <v>501</v>
      </c>
      <c r="B158" s="129" t="s">
        <v>329</v>
      </c>
      <c r="C158" s="130"/>
      <c r="D158" s="131">
        <v>499</v>
      </c>
      <c r="E158" s="129"/>
      <c r="F158" s="140">
        <v>0</v>
      </c>
      <c r="G158" s="35">
        <v>10</v>
      </c>
      <c r="H158" s="133" t="e">
        <f t="shared" si="13"/>
        <v>#DIV/0!</v>
      </c>
      <c r="I158" s="35">
        <v>10</v>
      </c>
      <c r="J158" s="133">
        <f t="shared" si="11"/>
        <v>0</v>
      </c>
      <c r="K158" s="130">
        <v>732512</v>
      </c>
      <c r="L158" s="131" t="s">
        <v>502</v>
      </c>
      <c r="M158" s="138" t="s">
        <v>491</v>
      </c>
    </row>
    <row r="159" spans="1:13" ht="27.95" customHeight="1" x14ac:dyDescent="0.2">
      <c r="A159" s="82" t="s">
        <v>160</v>
      </c>
      <c r="B159" s="83" t="s">
        <v>159</v>
      </c>
      <c r="C159" s="84" t="s">
        <v>273</v>
      </c>
      <c r="D159" s="85">
        <v>320</v>
      </c>
      <c r="E159" s="83" t="s">
        <v>16</v>
      </c>
      <c r="F159" s="86">
        <v>11</v>
      </c>
      <c r="G159" s="35">
        <v>11</v>
      </c>
      <c r="H159" s="36">
        <f t="shared" si="13"/>
        <v>0</v>
      </c>
      <c r="I159" s="35">
        <v>11</v>
      </c>
      <c r="J159" s="88">
        <f t="shared" si="11"/>
        <v>0</v>
      </c>
      <c r="K159" s="84">
        <v>732406</v>
      </c>
      <c r="L159" s="85" t="s">
        <v>212</v>
      </c>
      <c r="M159" s="89"/>
    </row>
    <row r="160" spans="1:13" ht="27.95" customHeight="1" x14ac:dyDescent="0.2">
      <c r="A160" s="82" t="s">
        <v>162</v>
      </c>
      <c r="B160" s="83" t="s">
        <v>159</v>
      </c>
      <c r="C160" s="84" t="s">
        <v>273</v>
      </c>
      <c r="D160" s="85">
        <v>350</v>
      </c>
      <c r="E160" s="83" t="s">
        <v>23</v>
      </c>
      <c r="F160" s="86">
        <v>16</v>
      </c>
      <c r="G160" s="35">
        <v>16</v>
      </c>
      <c r="H160" s="36">
        <f t="shared" si="13"/>
        <v>0</v>
      </c>
      <c r="I160" s="35">
        <v>16</v>
      </c>
      <c r="J160" s="88">
        <f t="shared" si="11"/>
        <v>0</v>
      </c>
      <c r="K160" s="84">
        <v>732406</v>
      </c>
      <c r="L160" s="85" t="s">
        <v>212</v>
      </c>
      <c r="M160" s="89"/>
    </row>
    <row r="161" spans="1:13" s="57" customFormat="1" ht="27.95" customHeight="1" x14ac:dyDescent="0.2">
      <c r="A161" s="82" t="s">
        <v>161</v>
      </c>
      <c r="B161" s="83" t="s">
        <v>159</v>
      </c>
      <c r="C161" s="84" t="s">
        <v>273</v>
      </c>
      <c r="D161" s="85">
        <v>450</v>
      </c>
      <c r="E161" s="83" t="s">
        <v>213</v>
      </c>
      <c r="F161" s="87">
        <v>27</v>
      </c>
      <c r="G161" s="35">
        <v>27</v>
      </c>
      <c r="H161" s="36">
        <f t="shared" si="13"/>
        <v>0</v>
      </c>
      <c r="I161" s="35">
        <v>27</v>
      </c>
      <c r="J161" s="88">
        <f t="shared" si="11"/>
        <v>0</v>
      </c>
      <c r="K161" s="84">
        <v>732406</v>
      </c>
      <c r="L161" s="85" t="s">
        <v>212</v>
      </c>
      <c r="M161" s="89"/>
    </row>
    <row r="162" spans="1:13" ht="27.95" customHeight="1" x14ac:dyDescent="0.2">
      <c r="A162" s="82" t="s">
        <v>353</v>
      </c>
      <c r="B162" s="83" t="s">
        <v>328</v>
      </c>
      <c r="C162" s="84" t="s">
        <v>271</v>
      </c>
      <c r="D162" s="85">
        <v>102</v>
      </c>
      <c r="E162" s="83" t="s">
        <v>21</v>
      </c>
      <c r="F162" s="86">
        <v>5.5</v>
      </c>
      <c r="G162" s="35">
        <v>5.5</v>
      </c>
      <c r="H162" s="36">
        <f t="shared" si="13"/>
        <v>0</v>
      </c>
      <c r="I162" s="35">
        <v>5.5</v>
      </c>
      <c r="J162" s="88">
        <f t="shared" si="11"/>
        <v>0</v>
      </c>
      <c r="K162" s="84">
        <v>732605</v>
      </c>
      <c r="L162" s="85" t="s">
        <v>205</v>
      </c>
      <c r="M162" s="89"/>
    </row>
    <row r="163" spans="1:13" ht="27.95" customHeight="1" x14ac:dyDescent="0.2">
      <c r="A163" s="82" t="s">
        <v>354</v>
      </c>
      <c r="B163" s="83" t="s">
        <v>328</v>
      </c>
      <c r="C163" s="84" t="s">
        <v>271</v>
      </c>
      <c r="D163" s="85">
        <v>212</v>
      </c>
      <c r="E163" s="83" t="s">
        <v>21</v>
      </c>
      <c r="F163" s="86">
        <v>5.5</v>
      </c>
      <c r="G163" s="35">
        <v>5.5</v>
      </c>
      <c r="H163" s="36">
        <f t="shared" si="13"/>
        <v>0</v>
      </c>
      <c r="I163" s="35">
        <v>5.5</v>
      </c>
      <c r="J163" s="88">
        <f t="shared" si="11"/>
        <v>0</v>
      </c>
      <c r="K163" s="84">
        <v>732605</v>
      </c>
      <c r="L163" s="85" t="s">
        <v>205</v>
      </c>
      <c r="M163" s="89"/>
    </row>
    <row r="164" spans="1:13" ht="27.95" customHeight="1" x14ac:dyDescent="0.2">
      <c r="A164" s="82" t="s">
        <v>4</v>
      </c>
      <c r="B164" s="83" t="s">
        <v>328</v>
      </c>
      <c r="C164" s="84" t="s">
        <v>271</v>
      </c>
      <c r="D164" s="85">
        <v>314</v>
      </c>
      <c r="E164" s="83" t="s">
        <v>21</v>
      </c>
      <c r="F164" s="86">
        <v>11</v>
      </c>
      <c r="G164" s="35">
        <v>11</v>
      </c>
      <c r="H164" s="36">
        <f t="shared" si="13"/>
        <v>0</v>
      </c>
      <c r="I164" s="35">
        <v>11</v>
      </c>
      <c r="J164" s="88">
        <f t="shared" si="11"/>
        <v>0</v>
      </c>
      <c r="K164" s="84">
        <v>732605</v>
      </c>
      <c r="L164" s="85" t="s">
        <v>205</v>
      </c>
      <c r="M164" s="89"/>
    </row>
    <row r="165" spans="1:13" s="57" customFormat="1" ht="42" customHeight="1" x14ac:dyDescent="0.2">
      <c r="A165" s="82" t="s">
        <v>352</v>
      </c>
      <c r="B165" s="83" t="s">
        <v>327</v>
      </c>
      <c r="C165" s="84" t="s">
        <v>271</v>
      </c>
      <c r="D165" s="85">
        <v>111</v>
      </c>
      <c r="E165" s="83" t="s">
        <v>21</v>
      </c>
      <c r="F165" s="86">
        <v>5.5</v>
      </c>
      <c r="G165" s="35">
        <v>5.5</v>
      </c>
      <c r="H165" s="36">
        <f t="shared" si="13"/>
        <v>0</v>
      </c>
      <c r="I165" s="35">
        <v>5.5</v>
      </c>
      <c r="J165" s="88">
        <f t="shared" si="11"/>
        <v>0</v>
      </c>
      <c r="K165" s="84">
        <v>732605</v>
      </c>
      <c r="L165" s="85" t="s">
        <v>205</v>
      </c>
      <c r="M165" s="89"/>
    </row>
    <row r="166" spans="1:13" s="57" customFormat="1" ht="27.95" customHeight="1" x14ac:dyDescent="0.2">
      <c r="A166" s="82" t="s">
        <v>382</v>
      </c>
      <c r="B166" s="83" t="s">
        <v>381</v>
      </c>
      <c r="C166" s="84" t="s">
        <v>254</v>
      </c>
      <c r="D166" s="83">
        <v>303</v>
      </c>
      <c r="E166" s="83" t="s">
        <v>213</v>
      </c>
      <c r="F166" s="87">
        <v>11</v>
      </c>
      <c r="G166" s="35">
        <v>11</v>
      </c>
      <c r="H166" s="36">
        <f t="shared" si="13"/>
        <v>0</v>
      </c>
      <c r="I166" s="35">
        <v>11</v>
      </c>
      <c r="J166" s="88">
        <f t="shared" si="11"/>
        <v>0</v>
      </c>
      <c r="K166" s="84">
        <v>732201</v>
      </c>
      <c r="L166" s="85" t="s">
        <v>216</v>
      </c>
      <c r="M166" s="89"/>
    </row>
    <row r="167" spans="1:13" s="57" customFormat="1" ht="41.25" customHeight="1" x14ac:dyDescent="0.2">
      <c r="A167" s="82" t="s">
        <v>380</v>
      </c>
      <c r="B167" s="83" t="s">
        <v>381</v>
      </c>
      <c r="C167" s="84" t="s">
        <v>254</v>
      </c>
      <c r="D167" s="85">
        <v>340</v>
      </c>
      <c r="E167" s="83" t="s">
        <v>16</v>
      </c>
      <c r="F167" s="86">
        <v>11</v>
      </c>
      <c r="G167" s="35">
        <v>11</v>
      </c>
      <c r="H167" s="36">
        <f t="shared" si="13"/>
        <v>0</v>
      </c>
      <c r="I167" s="35">
        <v>11</v>
      </c>
      <c r="J167" s="88">
        <f t="shared" si="11"/>
        <v>0</v>
      </c>
      <c r="K167" s="84">
        <v>732201</v>
      </c>
      <c r="L167" s="85" t="s">
        <v>207</v>
      </c>
      <c r="M167" s="89"/>
    </row>
    <row r="168" spans="1:13" ht="27.95" customHeight="1" x14ac:dyDescent="0.2">
      <c r="A168" s="82" t="s">
        <v>157</v>
      </c>
      <c r="B168" s="83" t="s">
        <v>156</v>
      </c>
      <c r="C168" s="84" t="s">
        <v>254</v>
      </c>
      <c r="D168" s="85">
        <v>234</v>
      </c>
      <c r="E168" s="83" t="s">
        <v>213</v>
      </c>
      <c r="F168" s="87">
        <v>13</v>
      </c>
      <c r="G168" s="35">
        <v>13</v>
      </c>
      <c r="H168" s="36">
        <f t="shared" si="13"/>
        <v>0</v>
      </c>
      <c r="I168" s="35">
        <v>13</v>
      </c>
      <c r="J168" s="88">
        <f t="shared" si="11"/>
        <v>0</v>
      </c>
      <c r="K168" s="84">
        <v>732201</v>
      </c>
      <c r="L168" s="85" t="s">
        <v>219</v>
      </c>
      <c r="M168" s="89"/>
    </row>
    <row r="169" spans="1:13" ht="27.95" customHeight="1" x14ac:dyDescent="0.2">
      <c r="A169" s="82" t="s">
        <v>142</v>
      </c>
      <c r="B169" s="83" t="s">
        <v>141</v>
      </c>
      <c r="C169" s="84" t="s">
        <v>262</v>
      </c>
      <c r="D169" s="85">
        <v>111</v>
      </c>
      <c r="E169" s="83" t="s">
        <v>18</v>
      </c>
      <c r="F169" s="86">
        <v>6.25</v>
      </c>
      <c r="G169" s="35">
        <v>6.25</v>
      </c>
      <c r="H169" s="36">
        <f t="shared" si="13"/>
        <v>0</v>
      </c>
      <c r="I169" s="35">
        <v>6.25</v>
      </c>
      <c r="J169" s="88">
        <f t="shared" si="11"/>
        <v>0</v>
      </c>
      <c r="K169" s="84">
        <v>732572</v>
      </c>
      <c r="L169" s="85" t="s">
        <v>203</v>
      </c>
      <c r="M169" s="97"/>
    </row>
    <row r="170" spans="1:13" ht="27.95" customHeight="1" x14ac:dyDescent="0.2">
      <c r="A170" s="82" t="s">
        <v>139</v>
      </c>
      <c r="B170" s="83" t="s">
        <v>330</v>
      </c>
      <c r="C170" s="84" t="s">
        <v>278</v>
      </c>
      <c r="D170" s="85">
        <v>310</v>
      </c>
      <c r="E170" s="83" t="s">
        <v>21</v>
      </c>
      <c r="F170" s="86">
        <v>16</v>
      </c>
      <c r="G170" s="35">
        <v>16</v>
      </c>
      <c r="H170" s="36">
        <f t="shared" si="13"/>
        <v>0</v>
      </c>
      <c r="I170" s="35">
        <v>16</v>
      </c>
      <c r="J170" s="88">
        <f t="shared" si="11"/>
        <v>0</v>
      </c>
      <c r="K170" s="84">
        <v>732504</v>
      </c>
      <c r="L170" s="85" t="s">
        <v>209</v>
      </c>
      <c r="M170" s="89"/>
    </row>
    <row r="171" spans="1:13" ht="27.95" customHeight="1" x14ac:dyDescent="0.2">
      <c r="A171" s="82" t="s">
        <v>217</v>
      </c>
      <c r="B171" s="83" t="s">
        <v>383</v>
      </c>
      <c r="C171" s="84" t="s">
        <v>254</v>
      </c>
      <c r="D171" s="85">
        <v>320</v>
      </c>
      <c r="E171" s="83" t="s">
        <v>213</v>
      </c>
      <c r="F171" s="87">
        <v>32</v>
      </c>
      <c r="G171" s="35">
        <v>32</v>
      </c>
      <c r="H171" s="36">
        <f t="shared" si="13"/>
        <v>0</v>
      </c>
      <c r="I171" s="35">
        <v>32</v>
      </c>
      <c r="J171" s="88">
        <f t="shared" si="11"/>
        <v>0</v>
      </c>
      <c r="K171" s="84">
        <v>732201</v>
      </c>
      <c r="L171" s="85" t="s">
        <v>216</v>
      </c>
      <c r="M171" s="89"/>
    </row>
    <row r="172" spans="1:13" ht="27.95" customHeight="1" x14ac:dyDescent="0.2">
      <c r="A172" s="82" t="s">
        <v>144</v>
      </c>
      <c r="B172" s="83" t="s">
        <v>391</v>
      </c>
      <c r="C172" s="84" t="s">
        <v>261</v>
      </c>
      <c r="D172" s="85">
        <v>158</v>
      </c>
      <c r="E172" s="83" t="s">
        <v>21</v>
      </c>
      <c r="F172" s="86">
        <v>22</v>
      </c>
      <c r="G172" s="35">
        <v>22</v>
      </c>
      <c r="H172" s="36">
        <f t="shared" si="13"/>
        <v>0</v>
      </c>
      <c r="I172" s="35">
        <v>22</v>
      </c>
      <c r="J172" s="88">
        <f t="shared" si="11"/>
        <v>0</v>
      </c>
      <c r="K172" s="84">
        <v>732580</v>
      </c>
      <c r="L172" s="85" t="s">
        <v>205</v>
      </c>
      <c r="M172" s="89"/>
    </row>
    <row r="173" spans="1:13" ht="42" customHeight="1" x14ac:dyDescent="0.2">
      <c r="A173" s="82" t="s">
        <v>396</v>
      </c>
      <c r="B173" s="83" t="s">
        <v>391</v>
      </c>
      <c r="C173" s="84" t="s">
        <v>280</v>
      </c>
      <c r="D173" s="85">
        <v>200</v>
      </c>
      <c r="E173" s="83" t="s">
        <v>21</v>
      </c>
      <c r="F173" s="86">
        <v>31</v>
      </c>
      <c r="G173" s="35">
        <v>31</v>
      </c>
      <c r="H173" s="36">
        <f t="shared" si="13"/>
        <v>0</v>
      </c>
      <c r="I173" s="35">
        <v>31</v>
      </c>
      <c r="J173" s="88">
        <f t="shared" si="11"/>
        <v>0</v>
      </c>
      <c r="K173" s="84">
        <v>732573</v>
      </c>
      <c r="L173" s="85" t="s">
        <v>205</v>
      </c>
      <c r="M173" s="89"/>
    </row>
    <row r="174" spans="1:13" ht="27.95" customHeight="1" x14ac:dyDescent="0.2">
      <c r="A174" s="82" t="s">
        <v>150</v>
      </c>
      <c r="B174" s="83" t="s">
        <v>391</v>
      </c>
      <c r="C174" s="84" t="s">
        <v>265</v>
      </c>
      <c r="D174" s="85">
        <v>250</v>
      </c>
      <c r="E174" s="83" t="s">
        <v>21</v>
      </c>
      <c r="F174" s="86">
        <v>11</v>
      </c>
      <c r="G174" s="35">
        <v>11</v>
      </c>
      <c r="H174" s="36">
        <f t="shared" si="13"/>
        <v>0</v>
      </c>
      <c r="I174" s="35">
        <v>11</v>
      </c>
      <c r="J174" s="88">
        <f t="shared" si="11"/>
        <v>0</v>
      </c>
      <c r="K174" s="84">
        <v>732574</v>
      </c>
      <c r="L174" s="85" t="s">
        <v>205</v>
      </c>
      <c r="M174" s="89"/>
    </row>
    <row r="175" spans="1:13" ht="27.95" customHeight="1" x14ac:dyDescent="0.2">
      <c r="A175" s="82" t="s">
        <v>145</v>
      </c>
      <c r="B175" s="83" t="s">
        <v>391</v>
      </c>
      <c r="C175" s="84" t="s">
        <v>280</v>
      </c>
      <c r="D175" s="85">
        <v>255</v>
      </c>
      <c r="E175" s="83" t="s">
        <v>21</v>
      </c>
      <c r="F175" s="102">
        <v>16</v>
      </c>
      <c r="G175" s="35">
        <v>16</v>
      </c>
      <c r="H175" s="36">
        <f t="shared" si="13"/>
        <v>0</v>
      </c>
      <c r="I175" s="35">
        <v>16</v>
      </c>
      <c r="J175" s="88">
        <f t="shared" si="11"/>
        <v>0</v>
      </c>
      <c r="K175" s="84">
        <v>732573</v>
      </c>
      <c r="L175" s="85" t="s">
        <v>205</v>
      </c>
      <c r="M175" s="89"/>
    </row>
    <row r="176" spans="1:13" ht="27.95" customHeight="1" x14ac:dyDescent="0.2">
      <c r="A176" s="82" t="s">
        <v>151</v>
      </c>
      <c r="B176" s="83" t="s">
        <v>391</v>
      </c>
      <c r="C176" s="84" t="s">
        <v>265</v>
      </c>
      <c r="D176" s="85">
        <v>351</v>
      </c>
      <c r="E176" s="83" t="s">
        <v>21</v>
      </c>
      <c r="F176" s="86">
        <v>11</v>
      </c>
      <c r="G176" s="35">
        <v>11</v>
      </c>
      <c r="H176" s="36">
        <f t="shared" ref="H176:H198" si="14">+(G176-F176)/F176</f>
        <v>0</v>
      </c>
      <c r="I176" s="35">
        <v>11</v>
      </c>
      <c r="J176" s="88">
        <f t="shared" si="11"/>
        <v>0</v>
      </c>
      <c r="K176" s="84">
        <v>732574</v>
      </c>
      <c r="L176" s="85" t="s">
        <v>205</v>
      </c>
      <c r="M176" s="89"/>
    </row>
    <row r="177" spans="1:13" ht="27.95" customHeight="1" x14ac:dyDescent="0.2">
      <c r="A177" s="82" t="s">
        <v>152</v>
      </c>
      <c r="B177" s="83" t="s">
        <v>391</v>
      </c>
      <c r="C177" s="84" t="s">
        <v>265</v>
      </c>
      <c r="D177" s="85">
        <v>352</v>
      </c>
      <c r="E177" s="83" t="s">
        <v>21</v>
      </c>
      <c r="F177" s="86">
        <v>11</v>
      </c>
      <c r="G177" s="35">
        <v>11</v>
      </c>
      <c r="H177" s="36">
        <f t="shared" si="14"/>
        <v>0</v>
      </c>
      <c r="I177" s="35">
        <v>11</v>
      </c>
      <c r="J177" s="88">
        <f t="shared" si="11"/>
        <v>0</v>
      </c>
      <c r="K177" s="84">
        <v>732574</v>
      </c>
      <c r="L177" s="85" t="s">
        <v>205</v>
      </c>
      <c r="M177" s="89"/>
    </row>
    <row r="178" spans="1:13" ht="27.95" customHeight="1" x14ac:dyDescent="0.2">
      <c r="A178" s="82" t="s">
        <v>361</v>
      </c>
      <c r="B178" s="83" t="s">
        <v>332</v>
      </c>
      <c r="C178" s="84" t="s">
        <v>274</v>
      </c>
      <c r="D178" s="85">
        <v>195</v>
      </c>
      <c r="E178" s="83" t="s">
        <v>153</v>
      </c>
      <c r="F178" s="86">
        <v>11</v>
      </c>
      <c r="G178" s="35">
        <v>11</v>
      </c>
      <c r="H178" s="36">
        <f t="shared" si="14"/>
        <v>0</v>
      </c>
      <c r="I178" s="35">
        <v>11</v>
      </c>
      <c r="J178" s="88">
        <f t="shared" si="11"/>
        <v>0</v>
      </c>
      <c r="K178" s="84">
        <v>732403</v>
      </c>
      <c r="L178" s="85" t="s">
        <v>207</v>
      </c>
      <c r="M178" s="89"/>
    </row>
    <row r="179" spans="1:13" ht="27.95" customHeight="1" x14ac:dyDescent="0.2">
      <c r="A179" s="82" t="s">
        <v>197</v>
      </c>
      <c r="B179" s="83" t="s">
        <v>198</v>
      </c>
      <c r="C179" s="84" t="s">
        <v>275</v>
      </c>
      <c r="D179" s="85">
        <v>450</v>
      </c>
      <c r="E179" s="83" t="s">
        <v>18</v>
      </c>
      <c r="F179" s="86">
        <v>40</v>
      </c>
      <c r="G179" s="35">
        <v>40</v>
      </c>
      <c r="H179" s="36">
        <f t="shared" si="14"/>
        <v>0</v>
      </c>
      <c r="I179" s="35">
        <v>40</v>
      </c>
      <c r="J179" s="88">
        <v>0</v>
      </c>
      <c r="K179" s="84">
        <v>732609</v>
      </c>
      <c r="L179" s="85" t="s">
        <v>204</v>
      </c>
      <c r="M179" s="89"/>
    </row>
    <row r="180" spans="1:13" ht="27.95" customHeight="1" x14ac:dyDescent="0.2">
      <c r="A180" s="82" t="s">
        <v>199</v>
      </c>
      <c r="B180" s="83" t="s">
        <v>198</v>
      </c>
      <c r="C180" s="84" t="s">
        <v>275</v>
      </c>
      <c r="D180" s="85">
        <v>451</v>
      </c>
      <c r="E180" s="83" t="s">
        <v>18</v>
      </c>
      <c r="F180" s="86">
        <v>27</v>
      </c>
      <c r="G180" s="35">
        <v>27</v>
      </c>
      <c r="H180" s="36">
        <f t="shared" si="14"/>
        <v>0</v>
      </c>
      <c r="I180" s="35">
        <v>27</v>
      </c>
      <c r="J180" s="88">
        <f>+(I180-G180)/G180</f>
        <v>0</v>
      </c>
      <c r="K180" s="84">
        <v>732609</v>
      </c>
      <c r="L180" s="85" t="s">
        <v>204</v>
      </c>
      <c r="M180" s="89"/>
    </row>
    <row r="181" spans="1:13" s="135" customFormat="1" ht="27.75" customHeight="1" x14ac:dyDescent="0.2">
      <c r="A181" s="128" t="s">
        <v>471</v>
      </c>
      <c r="B181" s="129" t="s">
        <v>472</v>
      </c>
      <c r="C181" s="130" t="s">
        <v>473</v>
      </c>
      <c r="D181" s="131">
        <v>304</v>
      </c>
      <c r="E181" s="129" t="s">
        <v>422</v>
      </c>
      <c r="F181" s="132">
        <v>50</v>
      </c>
      <c r="G181" s="35">
        <v>50</v>
      </c>
      <c r="H181" s="36">
        <f t="shared" si="14"/>
        <v>0</v>
      </c>
      <c r="I181" s="35">
        <v>50</v>
      </c>
      <c r="J181" s="133">
        <v>0</v>
      </c>
      <c r="K181" s="130">
        <v>732701</v>
      </c>
      <c r="L181" s="131" t="s">
        <v>474</v>
      </c>
      <c r="M181" s="134"/>
    </row>
    <row r="182" spans="1:13" s="135" customFormat="1" ht="27.75" customHeight="1" x14ac:dyDescent="0.2">
      <c r="A182" s="128" t="s">
        <v>475</v>
      </c>
      <c r="B182" s="129" t="s">
        <v>472</v>
      </c>
      <c r="C182" s="130" t="s">
        <v>473</v>
      </c>
      <c r="D182" s="131">
        <v>486</v>
      </c>
      <c r="E182" s="129" t="s">
        <v>422</v>
      </c>
      <c r="F182" s="132">
        <v>50</v>
      </c>
      <c r="G182" s="35">
        <v>50</v>
      </c>
      <c r="H182" s="36">
        <f t="shared" si="14"/>
        <v>0</v>
      </c>
      <c r="I182" s="35">
        <v>50</v>
      </c>
      <c r="J182" s="133">
        <v>0</v>
      </c>
      <c r="K182" s="130">
        <v>732701</v>
      </c>
      <c r="L182" s="131" t="s">
        <v>474</v>
      </c>
      <c r="M182" s="134"/>
    </row>
    <row r="183" spans="1:13" s="107" customFormat="1" ht="27.95" customHeight="1" x14ac:dyDescent="0.2">
      <c r="A183" s="92" t="s">
        <v>362</v>
      </c>
      <c r="B183" s="90" t="s">
        <v>333</v>
      </c>
      <c r="C183" s="93" t="s">
        <v>276</v>
      </c>
      <c r="D183" s="94">
        <v>206</v>
      </c>
      <c r="E183" s="90" t="s">
        <v>21</v>
      </c>
      <c r="F183" s="95">
        <v>5.5</v>
      </c>
      <c r="G183" s="35">
        <v>5.5</v>
      </c>
      <c r="H183" s="36">
        <f t="shared" si="14"/>
        <v>0</v>
      </c>
      <c r="I183" s="35">
        <v>5.5</v>
      </c>
      <c r="J183" s="96">
        <f t="shared" ref="J183:J198" si="15">+(I183-G183)/G183</f>
        <v>0</v>
      </c>
      <c r="K183" s="93">
        <v>732606</v>
      </c>
      <c r="L183" s="94" t="s">
        <v>205</v>
      </c>
      <c r="M183" s="89"/>
    </row>
    <row r="184" spans="1:13" s="107" customFormat="1" ht="27.95" customHeight="1" x14ac:dyDescent="0.2">
      <c r="A184" s="92" t="s">
        <v>363</v>
      </c>
      <c r="B184" s="90" t="s">
        <v>333</v>
      </c>
      <c r="C184" s="93" t="s">
        <v>276</v>
      </c>
      <c r="D184" s="94">
        <v>208</v>
      </c>
      <c r="E184" s="90" t="s">
        <v>21</v>
      </c>
      <c r="F184" s="95">
        <v>5.5</v>
      </c>
      <c r="G184" s="35">
        <v>5.5</v>
      </c>
      <c r="H184" s="36">
        <f t="shared" si="14"/>
        <v>0</v>
      </c>
      <c r="I184" s="35">
        <v>5.5</v>
      </c>
      <c r="J184" s="96">
        <f t="shared" si="15"/>
        <v>0</v>
      </c>
      <c r="K184" s="93">
        <v>732606</v>
      </c>
      <c r="L184" s="94" t="s">
        <v>205</v>
      </c>
      <c r="M184" s="89"/>
    </row>
    <row r="185" spans="1:13" ht="27.95" customHeight="1" x14ac:dyDescent="0.2">
      <c r="A185" s="82" t="s">
        <v>158</v>
      </c>
      <c r="B185" s="83" t="s">
        <v>385</v>
      </c>
      <c r="C185" s="84" t="s">
        <v>254</v>
      </c>
      <c r="D185" s="85">
        <v>388</v>
      </c>
      <c r="E185" s="83" t="s">
        <v>16</v>
      </c>
      <c r="F185" s="86">
        <v>8.8000000000000007</v>
      </c>
      <c r="G185" s="35">
        <v>8.8000000000000007</v>
      </c>
      <c r="H185" s="36">
        <f t="shared" si="14"/>
        <v>0</v>
      </c>
      <c r="I185" s="35">
        <v>8.8000000000000007</v>
      </c>
      <c r="J185" s="88">
        <f t="shared" si="15"/>
        <v>0</v>
      </c>
      <c r="K185" s="84">
        <v>732201</v>
      </c>
      <c r="L185" s="85" t="s">
        <v>207</v>
      </c>
      <c r="M185" s="89"/>
    </row>
    <row r="186" spans="1:13" ht="63.75" x14ac:dyDescent="0.2">
      <c r="A186" s="128" t="s">
        <v>503</v>
      </c>
      <c r="B186" s="129" t="s">
        <v>504</v>
      </c>
      <c r="C186" s="130"/>
      <c r="D186" s="131">
        <v>230</v>
      </c>
      <c r="E186" s="129"/>
      <c r="F186" s="136">
        <v>0</v>
      </c>
      <c r="G186" s="35">
        <v>25</v>
      </c>
      <c r="H186" s="133" t="e">
        <f t="shared" si="14"/>
        <v>#DIV/0!</v>
      </c>
      <c r="I186" s="35">
        <v>25</v>
      </c>
      <c r="J186" s="133">
        <f t="shared" si="15"/>
        <v>0</v>
      </c>
      <c r="K186" s="130">
        <v>732512</v>
      </c>
      <c r="L186" s="131" t="s">
        <v>505</v>
      </c>
      <c r="M186" s="138" t="s">
        <v>491</v>
      </c>
    </row>
    <row r="187" spans="1:13" ht="27.95" customHeight="1" x14ac:dyDescent="0.2">
      <c r="A187" s="82" t="s">
        <v>200</v>
      </c>
      <c r="B187" s="83" t="s">
        <v>201</v>
      </c>
      <c r="C187" s="84" t="s">
        <v>277</v>
      </c>
      <c r="D187" s="85">
        <v>232</v>
      </c>
      <c r="E187" s="83" t="s">
        <v>21</v>
      </c>
      <c r="F187" s="86">
        <v>22</v>
      </c>
      <c r="G187" s="35">
        <v>22</v>
      </c>
      <c r="H187" s="36">
        <f t="shared" si="14"/>
        <v>0</v>
      </c>
      <c r="I187" s="35">
        <v>22</v>
      </c>
      <c r="J187" s="88">
        <f t="shared" si="15"/>
        <v>0</v>
      </c>
      <c r="K187" s="84">
        <v>732607</v>
      </c>
      <c r="L187" s="85" t="s">
        <v>205</v>
      </c>
      <c r="M187" s="89"/>
    </row>
    <row r="188" spans="1:13" ht="27.95" customHeight="1" x14ac:dyDescent="0.2">
      <c r="A188" s="82" t="s">
        <v>202</v>
      </c>
      <c r="B188" s="83" t="s">
        <v>201</v>
      </c>
      <c r="C188" s="84" t="s">
        <v>277</v>
      </c>
      <c r="D188" s="85">
        <v>233</v>
      </c>
      <c r="E188" s="83" t="s">
        <v>21</v>
      </c>
      <c r="F188" s="86">
        <v>22</v>
      </c>
      <c r="G188" s="35">
        <v>22</v>
      </c>
      <c r="H188" s="36">
        <f t="shared" si="14"/>
        <v>0</v>
      </c>
      <c r="I188" s="35">
        <v>22</v>
      </c>
      <c r="J188" s="88">
        <f t="shared" si="15"/>
        <v>0</v>
      </c>
      <c r="K188" s="84">
        <v>732607</v>
      </c>
      <c r="L188" s="85" t="s">
        <v>205</v>
      </c>
      <c r="M188" s="89"/>
    </row>
    <row r="189" spans="1:13" ht="27.95" customHeight="1" x14ac:dyDescent="0.2">
      <c r="A189" s="82" t="s">
        <v>395</v>
      </c>
      <c r="B189" s="83" t="s">
        <v>331</v>
      </c>
      <c r="C189" s="84" t="s">
        <v>261</v>
      </c>
      <c r="D189" s="85">
        <v>111</v>
      </c>
      <c r="E189" s="83" t="s">
        <v>213</v>
      </c>
      <c r="F189" s="101">
        <v>110</v>
      </c>
      <c r="G189" s="35">
        <v>110</v>
      </c>
      <c r="H189" s="36">
        <f t="shared" si="14"/>
        <v>0</v>
      </c>
      <c r="I189" s="35">
        <v>110</v>
      </c>
      <c r="J189" s="88">
        <f t="shared" si="15"/>
        <v>0</v>
      </c>
      <c r="K189" s="84">
        <v>732580</v>
      </c>
      <c r="L189" s="85" t="s">
        <v>205</v>
      </c>
      <c r="M189" s="97"/>
    </row>
    <row r="190" spans="1:13" ht="39.75" customHeight="1" x14ac:dyDescent="0.2">
      <c r="A190" s="82" t="s">
        <v>357</v>
      </c>
      <c r="B190" s="83" t="s">
        <v>331</v>
      </c>
      <c r="C190" s="84" t="s">
        <v>261</v>
      </c>
      <c r="D190" s="85">
        <v>114</v>
      </c>
      <c r="E190" s="83" t="s">
        <v>213</v>
      </c>
      <c r="F190" s="101">
        <v>110</v>
      </c>
      <c r="G190" s="35">
        <v>110</v>
      </c>
      <c r="H190" s="36">
        <f t="shared" si="14"/>
        <v>0</v>
      </c>
      <c r="I190" s="35">
        <v>110</v>
      </c>
      <c r="J190" s="88">
        <f t="shared" si="15"/>
        <v>0</v>
      </c>
      <c r="K190" s="84">
        <v>732580</v>
      </c>
      <c r="L190" s="85" t="s">
        <v>205</v>
      </c>
      <c r="M190" s="97"/>
    </row>
    <row r="191" spans="1:13" ht="39.75" customHeight="1" x14ac:dyDescent="0.2">
      <c r="A191" s="82" t="s">
        <v>143</v>
      </c>
      <c r="B191" s="83" t="s">
        <v>331</v>
      </c>
      <c r="C191" s="84" t="s">
        <v>261</v>
      </c>
      <c r="D191" s="85">
        <v>180</v>
      </c>
      <c r="E191" s="83" t="s">
        <v>213</v>
      </c>
      <c r="F191" s="101">
        <v>110</v>
      </c>
      <c r="G191" s="35">
        <v>110</v>
      </c>
      <c r="H191" s="36">
        <f t="shared" si="14"/>
        <v>0</v>
      </c>
      <c r="I191" s="35">
        <v>110</v>
      </c>
      <c r="J191" s="88">
        <f t="shared" si="15"/>
        <v>0</v>
      </c>
      <c r="K191" s="84">
        <v>732580</v>
      </c>
      <c r="L191" s="85" t="s">
        <v>205</v>
      </c>
      <c r="M191" s="97"/>
    </row>
    <row r="192" spans="1:13" ht="39.75" customHeight="1" x14ac:dyDescent="0.2">
      <c r="A192" s="82" t="s">
        <v>360</v>
      </c>
      <c r="B192" s="83" t="s">
        <v>331</v>
      </c>
      <c r="C192" s="84" t="s">
        <v>261</v>
      </c>
      <c r="D192" s="85">
        <v>186</v>
      </c>
      <c r="E192" s="83" t="s">
        <v>213</v>
      </c>
      <c r="F192" s="101">
        <v>110</v>
      </c>
      <c r="G192" s="35">
        <v>110</v>
      </c>
      <c r="H192" s="36">
        <f t="shared" si="14"/>
        <v>0</v>
      </c>
      <c r="I192" s="35">
        <v>110</v>
      </c>
      <c r="J192" s="88">
        <f t="shared" si="15"/>
        <v>0</v>
      </c>
      <c r="K192" s="84">
        <v>732580</v>
      </c>
      <c r="L192" s="85" t="s">
        <v>205</v>
      </c>
      <c r="M192" s="97"/>
    </row>
    <row r="193" spans="1:13" ht="39.75" customHeight="1" x14ac:dyDescent="0.2">
      <c r="A193" s="82" t="s">
        <v>358</v>
      </c>
      <c r="B193" s="83" t="s">
        <v>331</v>
      </c>
      <c r="C193" s="84" t="s">
        <v>261</v>
      </c>
      <c r="D193" s="85">
        <v>195</v>
      </c>
      <c r="E193" s="83" t="s">
        <v>309</v>
      </c>
      <c r="F193" s="87">
        <v>110</v>
      </c>
      <c r="G193" s="35">
        <v>110</v>
      </c>
      <c r="H193" s="36">
        <f t="shared" si="14"/>
        <v>0</v>
      </c>
      <c r="I193" s="35">
        <v>110</v>
      </c>
      <c r="J193" s="88">
        <f t="shared" si="15"/>
        <v>0</v>
      </c>
      <c r="K193" s="84">
        <v>732580</v>
      </c>
      <c r="L193" s="85" t="s">
        <v>205</v>
      </c>
      <c r="M193" s="97"/>
    </row>
    <row r="194" spans="1:13" ht="39.75" customHeight="1" x14ac:dyDescent="0.2">
      <c r="A194" s="82" t="s">
        <v>359</v>
      </c>
      <c r="B194" s="83" t="s">
        <v>331</v>
      </c>
      <c r="C194" s="84" t="s">
        <v>261</v>
      </c>
      <c r="D194" s="85">
        <v>195</v>
      </c>
      <c r="E194" s="83" t="s">
        <v>309</v>
      </c>
      <c r="F194" s="87">
        <v>110</v>
      </c>
      <c r="G194" s="35">
        <v>110</v>
      </c>
      <c r="H194" s="36">
        <f t="shared" si="14"/>
        <v>0</v>
      </c>
      <c r="I194" s="35">
        <v>110</v>
      </c>
      <c r="J194" s="88">
        <f t="shared" si="15"/>
        <v>0</v>
      </c>
      <c r="K194" s="84">
        <v>732580</v>
      </c>
      <c r="L194" s="85" t="s">
        <v>205</v>
      </c>
      <c r="M194" s="97"/>
    </row>
    <row r="195" spans="1:13" ht="39.75" customHeight="1" x14ac:dyDescent="0.2">
      <c r="A195" s="82" t="s">
        <v>149</v>
      </c>
      <c r="B195" s="83" t="s">
        <v>331</v>
      </c>
      <c r="C195" s="84" t="s">
        <v>261</v>
      </c>
      <c r="D195" s="85">
        <v>260</v>
      </c>
      <c r="E195" s="83" t="s">
        <v>213</v>
      </c>
      <c r="F195" s="101">
        <v>110</v>
      </c>
      <c r="G195" s="35">
        <v>110</v>
      </c>
      <c r="H195" s="36">
        <f t="shared" si="14"/>
        <v>0</v>
      </c>
      <c r="I195" s="35">
        <v>110</v>
      </c>
      <c r="J195" s="88">
        <f t="shared" si="15"/>
        <v>0</v>
      </c>
      <c r="K195" s="84">
        <v>732580</v>
      </c>
      <c r="L195" s="85" t="s">
        <v>205</v>
      </c>
      <c r="M195" s="97"/>
    </row>
    <row r="196" spans="1:13" ht="39.75" customHeight="1" x14ac:dyDescent="0.2">
      <c r="A196" s="82" t="s">
        <v>148</v>
      </c>
      <c r="B196" s="83" t="s">
        <v>331</v>
      </c>
      <c r="C196" s="84" t="s">
        <v>261</v>
      </c>
      <c r="D196" s="85">
        <v>356</v>
      </c>
      <c r="E196" s="83" t="s">
        <v>213</v>
      </c>
      <c r="F196" s="87">
        <v>110</v>
      </c>
      <c r="G196" s="35">
        <v>110</v>
      </c>
      <c r="H196" s="36">
        <f t="shared" si="14"/>
        <v>0</v>
      </c>
      <c r="I196" s="35">
        <v>110</v>
      </c>
      <c r="J196" s="88">
        <f t="shared" si="15"/>
        <v>0</v>
      </c>
      <c r="K196" s="84">
        <v>732580</v>
      </c>
      <c r="L196" s="85" t="s">
        <v>205</v>
      </c>
      <c r="M196" s="97"/>
    </row>
    <row r="197" spans="1:13" ht="39.75" customHeight="1" x14ac:dyDescent="0.2">
      <c r="A197" s="82" t="s">
        <v>147</v>
      </c>
      <c r="B197" s="83" t="s">
        <v>331</v>
      </c>
      <c r="C197" s="84" t="s">
        <v>261</v>
      </c>
      <c r="D197" s="85">
        <v>357</v>
      </c>
      <c r="E197" s="83" t="s">
        <v>213</v>
      </c>
      <c r="F197" s="87">
        <v>110</v>
      </c>
      <c r="G197" s="35">
        <v>110</v>
      </c>
      <c r="H197" s="36">
        <f t="shared" si="14"/>
        <v>0</v>
      </c>
      <c r="I197" s="35">
        <v>110</v>
      </c>
      <c r="J197" s="88">
        <f t="shared" si="15"/>
        <v>0</v>
      </c>
      <c r="K197" s="84">
        <v>732580</v>
      </c>
      <c r="L197" s="85" t="s">
        <v>205</v>
      </c>
      <c r="M197" s="97"/>
    </row>
    <row r="198" spans="1:13" ht="39.75" customHeight="1" thickBot="1" x14ac:dyDescent="0.25">
      <c r="A198" s="381" t="s">
        <v>146</v>
      </c>
      <c r="B198" s="384" t="s">
        <v>364</v>
      </c>
      <c r="C198" s="382" t="s">
        <v>261</v>
      </c>
      <c r="D198" s="383">
        <v>363</v>
      </c>
      <c r="E198" s="384" t="s">
        <v>213</v>
      </c>
      <c r="F198" s="386">
        <v>110</v>
      </c>
      <c r="G198" s="427">
        <v>110</v>
      </c>
      <c r="H198" s="428">
        <f t="shared" si="14"/>
        <v>0</v>
      </c>
      <c r="I198" s="427">
        <v>110</v>
      </c>
      <c r="J198" s="387">
        <f t="shared" si="15"/>
        <v>0</v>
      </c>
      <c r="K198" s="382">
        <v>732580</v>
      </c>
      <c r="L198" s="383" t="s">
        <v>205</v>
      </c>
      <c r="M198" s="429"/>
    </row>
    <row r="199" spans="1:13" ht="19.5" customHeight="1" thickBot="1" x14ac:dyDescent="0.25">
      <c r="A199" s="397" t="s">
        <v>26</v>
      </c>
      <c r="B199" s="431"/>
      <c r="C199" s="399"/>
      <c r="D199" s="400"/>
      <c r="E199" s="401"/>
      <c r="F199" s="432"/>
      <c r="G199" s="433"/>
      <c r="H199" s="434"/>
      <c r="I199" s="433"/>
      <c r="J199" s="435"/>
      <c r="K199" s="435"/>
      <c r="L199" s="436"/>
      <c r="M199" s="437"/>
    </row>
    <row r="200" spans="1:13" ht="27.95" customHeight="1" x14ac:dyDescent="0.2">
      <c r="A200" s="389" t="s">
        <v>399</v>
      </c>
      <c r="B200" s="390"/>
      <c r="C200" s="391"/>
      <c r="D200" s="392"/>
      <c r="E200" s="390" t="s">
        <v>309</v>
      </c>
      <c r="F200" s="393">
        <v>18</v>
      </c>
      <c r="G200" s="415">
        <v>18</v>
      </c>
      <c r="H200" s="416">
        <f t="shared" ref="H200:H205" si="16">+(G200-F200)/F200</f>
        <v>0</v>
      </c>
      <c r="I200" s="415">
        <v>18</v>
      </c>
      <c r="J200" s="395">
        <f t="shared" ref="J200:J205" si="17">+(I200-G200)/G200</f>
        <v>0</v>
      </c>
      <c r="K200" s="391">
        <v>740100</v>
      </c>
      <c r="L200" s="392" t="s">
        <v>112</v>
      </c>
      <c r="M200" s="430"/>
    </row>
    <row r="201" spans="1:13" ht="27.95" customHeight="1" x14ac:dyDescent="0.2">
      <c r="A201" s="82" t="s">
        <v>113</v>
      </c>
      <c r="B201" s="83"/>
      <c r="C201" s="84"/>
      <c r="D201" s="85"/>
      <c r="E201" s="83" t="s">
        <v>309</v>
      </c>
      <c r="F201" s="86">
        <v>23</v>
      </c>
      <c r="G201" s="35">
        <v>23</v>
      </c>
      <c r="H201" s="36">
        <f t="shared" si="16"/>
        <v>0</v>
      </c>
      <c r="I201" s="35">
        <v>23</v>
      </c>
      <c r="J201" s="88">
        <f t="shared" si="17"/>
        <v>0</v>
      </c>
      <c r="K201" s="84">
        <v>740100</v>
      </c>
      <c r="L201" s="85" t="s">
        <v>112</v>
      </c>
      <c r="M201" s="97"/>
    </row>
    <row r="202" spans="1:13" ht="27.95" customHeight="1" x14ac:dyDescent="0.2">
      <c r="A202" s="82" t="s">
        <v>114</v>
      </c>
      <c r="B202" s="83"/>
      <c r="C202" s="84"/>
      <c r="D202" s="85"/>
      <c r="E202" s="83" t="s">
        <v>309</v>
      </c>
      <c r="F202" s="86">
        <v>92.29</v>
      </c>
      <c r="G202" s="34">
        <v>92.29</v>
      </c>
      <c r="H202" s="36">
        <f t="shared" si="16"/>
        <v>0</v>
      </c>
      <c r="I202" s="34">
        <v>92.29</v>
      </c>
      <c r="J202" s="88">
        <f t="shared" si="17"/>
        <v>0</v>
      </c>
      <c r="K202" s="84">
        <v>740100</v>
      </c>
      <c r="L202" s="94" t="s">
        <v>400</v>
      </c>
      <c r="M202" s="97"/>
    </row>
    <row r="203" spans="1:13" ht="27.95" customHeight="1" x14ac:dyDescent="0.2">
      <c r="A203" s="82" t="s">
        <v>115</v>
      </c>
      <c r="B203" s="83"/>
      <c r="C203" s="84"/>
      <c r="D203" s="85"/>
      <c r="E203" s="83" t="s">
        <v>309</v>
      </c>
      <c r="F203" s="86">
        <v>25.07</v>
      </c>
      <c r="G203" s="34">
        <v>25.07</v>
      </c>
      <c r="H203" s="36">
        <f t="shared" si="16"/>
        <v>0</v>
      </c>
      <c r="I203" s="34">
        <v>25.07</v>
      </c>
      <c r="J203" s="88">
        <f t="shared" si="17"/>
        <v>0</v>
      </c>
      <c r="K203" s="84">
        <v>740410</v>
      </c>
      <c r="L203" s="85" t="s">
        <v>116</v>
      </c>
      <c r="M203" s="97"/>
    </row>
    <row r="204" spans="1:13" ht="27.95" customHeight="1" x14ac:dyDescent="0.2">
      <c r="A204" s="82" t="s">
        <v>285</v>
      </c>
      <c r="B204" s="83"/>
      <c r="C204" s="84"/>
      <c r="D204" s="85"/>
      <c r="E204" s="83" t="s">
        <v>117</v>
      </c>
      <c r="F204" s="86">
        <v>100</v>
      </c>
      <c r="G204" s="34">
        <v>100</v>
      </c>
      <c r="H204" s="36">
        <f t="shared" si="16"/>
        <v>0</v>
      </c>
      <c r="I204" s="34">
        <v>100</v>
      </c>
      <c r="J204" s="88">
        <f t="shared" si="17"/>
        <v>0</v>
      </c>
      <c r="K204" s="84">
        <v>740420</v>
      </c>
      <c r="L204" s="85" t="s">
        <v>118</v>
      </c>
      <c r="M204" s="97"/>
    </row>
    <row r="205" spans="1:13" ht="27.95" customHeight="1" thickBot="1" x14ac:dyDescent="0.25">
      <c r="A205" s="381" t="s">
        <v>28</v>
      </c>
      <c r="B205" s="384"/>
      <c r="C205" s="382"/>
      <c r="D205" s="383"/>
      <c r="E205" s="384" t="s">
        <v>309</v>
      </c>
      <c r="F205" s="385">
        <v>20</v>
      </c>
      <c r="G205" s="438">
        <v>20</v>
      </c>
      <c r="H205" s="428">
        <f t="shared" si="16"/>
        <v>0</v>
      </c>
      <c r="I205" s="438">
        <v>20</v>
      </c>
      <c r="J205" s="387">
        <f t="shared" si="17"/>
        <v>0</v>
      </c>
      <c r="K205" s="382">
        <v>740420</v>
      </c>
      <c r="L205" s="383" t="s">
        <v>119</v>
      </c>
      <c r="M205" s="429"/>
    </row>
    <row r="206" spans="1:13" ht="21" customHeight="1" thickBot="1" x14ac:dyDescent="0.25">
      <c r="A206" s="397" t="s">
        <v>30</v>
      </c>
      <c r="B206" s="440"/>
      <c r="C206" s="441"/>
      <c r="D206" s="442"/>
      <c r="E206" s="443"/>
      <c r="F206" s="444"/>
      <c r="G206" s="445"/>
      <c r="H206" s="446"/>
      <c r="I206" s="445"/>
      <c r="J206" s="447"/>
      <c r="K206" s="447"/>
      <c r="L206" s="447"/>
      <c r="M206" s="437"/>
    </row>
    <row r="207" spans="1:13" ht="27.95" customHeight="1" x14ac:dyDescent="0.2">
      <c r="A207" s="389" t="s">
        <v>123</v>
      </c>
      <c r="B207" s="390"/>
      <c r="C207" s="391"/>
      <c r="D207" s="392"/>
      <c r="E207" s="390" t="s">
        <v>23</v>
      </c>
      <c r="F207" s="393">
        <v>20.5</v>
      </c>
      <c r="G207" s="439">
        <v>20.5</v>
      </c>
      <c r="H207" s="416">
        <f>+(G207-F207)/F207</f>
        <v>0</v>
      </c>
      <c r="I207" s="439">
        <v>20.5</v>
      </c>
      <c r="J207" s="395">
        <f>+(I207-G207)/G207</f>
        <v>0</v>
      </c>
      <c r="K207" s="391" t="s">
        <v>124</v>
      </c>
      <c r="L207" s="392" t="s">
        <v>125</v>
      </c>
      <c r="M207" s="430"/>
    </row>
    <row r="208" spans="1:13" ht="27.95" customHeight="1" thickBot="1" x14ac:dyDescent="0.25">
      <c r="A208" s="108" t="s">
        <v>20</v>
      </c>
      <c r="B208" s="109"/>
      <c r="C208" s="110"/>
      <c r="D208" s="111"/>
      <c r="E208" s="109" t="s">
        <v>126</v>
      </c>
      <c r="F208" s="112" t="s">
        <v>392</v>
      </c>
      <c r="G208" s="113" t="s">
        <v>392</v>
      </c>
      <c r="H208" s="114">
        <v>0</v>
      </c>
      <c r="I208" s="113" t="s">
        <v>392</v>
      </c>
      <c r="J208" s="115">
        <v>0</v>
      </c>
      <c r="K208" s="110" t="s">
        <v>127</v>
      </c>
      <c r="L208" s="111" t="s">
        <v>128</v>
      </c>
      <c r="M208" s="116"/>
    </row>
    <row r="210" spans="1:13" x14ac:dyDescent="0.2">
      <c r="A210" s="103"/>
      <c r="B210" s="103"/>
      <c r="C210" s="103"/>
      <c r="D210" s="103"/>
      <c r="E210" s="103"/>
      <c r="F210" s="103"/>
      <c r="G210" s="103"/>
      <c r="H210" s="103"/>
      <c r="I210" s="103"/>
      <c r="J210" s="103"/>
      <c r="K210" s="103"/>
      <c r="L210" s="103"/>
      <c r="M210" s="103"/>
    </row>
  </sheetData>
  <mergeCells count="16">
    <mergeCell ref="A7:B7"/>
    <mergeCell ref="A1:M1"/>
    <mergeCell ref="A2:M2"/>
    <mergeCell ref="A3:M3"/>
    <mergeCell ref="G4:J4"/>
    <mergeCell ref="A5:A6"/>
    <mergeCell ref="B5:D6"/>
    <mergeCell ref="E5:E6"/>
    <mergeCell ref="F5:F6"/>
    <mergeCell ref="G5:G6"/>
    <mergeCell ref="H5:H6"/>
    <mergeCell ref="I5:I6"/>
    <mergeCell ref="J5:J6"/>
    <mergeCell ref="K5:K6"/>
    <mergeCell ref="L5:L6"/>
    <mergeCell ref="M5:M6"/>
  </mergeCells>
  <pageMargins left="0.25" right="0.25" top="0.55000000000000004" bottom="0.68" header="0.3" footer="0.3"/>
  <pageSetup scale="49" fitToHeight="0" orientation="landscape" r:id="rId1"/>
  <headerFooter alignWithMargins="0">
    <oddFooter>&amp;L&amp;F (&amp;A)&amp;Cpage &amp;P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0"/>
  <sheetViews>
    <sheetView zoomScale="85" zoomScaleNormal="85" workbookViewId="0">
      <selection activeCell="C8" sqref="C8"/>
    </sheetView>
  </sheetViews>
  <sheetFormatPr defaultRowHeight="12.75" x14ac:dyDescent="0.2"/>
  <cols>
    <col min="1" max="1" width="51.5703125" style="37" bestFit="1" customWidth="1"/>
    <col min="2" max="2" width="10.140625" style="37" customWidth="1"/>
    <col min="3" max="3" width="10.140625" style="38" customWidth="1"/>
    <col min="4" max="4" width="9.7109375" style="37" bestFit="1" customWidth="1"/>
    <col min="5" max="5" width="18.85546875" style="37" customWidth="1"/>
    <col min="6" max="6" width="11.42578125" style="37" customWidth="1"/>
    <col min="7" max="7" width="10.140625" style="39" customWidth="1"/>
    <col min="8" max="8" width="10.5703125" style="37" customWidth="1"/>
    <col min="9" max="9" width="10.5703125" style="39" customWidth="1"/>
    <col min="10" max="10" width="11.140625" style="37" customWidth="1"/>
    <col min="11" max="11" width="9.140625" style="37" customWidth="1"/>
    <col min="12" max="12" width="58.85546875" style="37" customWidth="1"/>
    <col min="13" max="13" width="63.5703125" style="37" customWidth="1"/>
  </cols>
  <sheetData>
    <row r="1" spans="1:13" ht="15" x14ac:dyDescent="0.2">
      <c r="A1" s="565" t="s">
        <v>83</v>
      </c>
      <c r="B1" s="566"/>
      <c r="C1" s="566"/>
      <c r="D1" s="566"/>
      <c r="E1" s="566"/>
      <c r="F1" s="566"/>
      <c r="G1" s="566"/>
      <c r="H1" s="566"/>
      <c r="I1" s="566"/>
      <c r="J1" s="566"/>
      <c r="K1" s="566"/>
      <c r="L1" s="566"/>
      <c r="M1" s="567"/>
    </row>
    <row r="2" spans="1:13" ht="15" x14ac:dyDescent="0.2">
      <c r="A2" s="568" t="s">
        <v>476</v>
      </c>
      <c r="B2" s="569"/>
      <c r="C2" s="569"/>
      <c r="D2" s="569"/>
      <c r="E2" s="569"/>
      <c r="F2" s="569"/>
      <c r="G2" s="569"/>
      <c r="H2" s="569"/>
      <c r="I2" s="569"/>
      <c r="J2" s="569"/>
      <c r="K2" s="569"/>
      <c r="L2" s="569"/>
      <c r="M2" s="570"/>
    </row>
    <row r="3" spans="1:13" ht="15" x14ac:dyDescent="0.2">
      <c r="A3" s="571" t="s">
        <v>511</v>
      </c>
      <c r="B3" s="572"/>
      <c r="C3" s="572"/>
      <c r="D3" s="572"/>
      <c r="E3" s="572"/>
      <c r="F3" s="572"/>
      <c r="G3" s="572"/>
      <c r="H3" s="572"/>
      <c r="I3" s="572"/>
      <c r="J3" s="572"/>
      <c r="K3" s="572"/>
      <c r="L3" s="572"/>
      <c r="M3" s="573"/>
    </row>
    <row r="4" spans="1:13" ht="15.75" thickBot="1" x14ac:dyDescent="0.25">
      <c r="A4" s="468" t="s">
        <v>86</v>
      </c>
      <c r="B4" s="32"/>
      <c r="C4" s="153"/>
      <c r="D4" s="33"/>
      <c r="E4" s="33"/>
      <c r="F4" s="33"/>
      <c r="G4" s="574"/>
      <c r="H4" s="574"/>
      <c r="I4" s="574"/>
      <c r="J4" s="574"/>
      <c r="K4" s="33"/>
      <c r="L4" s="33"/>
      <c r="M4" s="469"/>
    </row>
    <row r="5" spans="1:13" ht="12.75" customHeight="1" x14ac:dyDescent="0.2">
      <c r="A5" s="561" t="s">
        <v>82</v>
      </c>
      <c r="B5" s="575" t="s">
        <v>7</v>
      </c>
      <c r="C5" s="575"/>
      <c r="D5" s="575"/>
      <c r="E5" s="575" t="s">
        <v>8</v>
      </c>
      <c r="F5" s="577" t="s">
        <v>508</v>
      </c>
      <c r="G5" s="579" t="s">
        <v>509</v>
      </c>
      <c r="H5" s="577" t="s">
        <v>32</v>
      </c>
      <c r="I5" s="579" t="s">
        <v>510</v>
      </c>
      <c r="J5" s="563" t="s">
        <v>32</v>
      </c>
      <c r="K5" s="559" t="s">
        <v>9</v>
      </c>
      <c r="L5" s="561" t="s">
        <v>6</v>
      </c>
      <c r="M5" s="563" t="s">
        <v>55</v>
      </c>
    </row>
    <row r="6" spans="1:13" ht="13.5" thickBot="1" x14ac:dyDescent="0.25">
      <c r="A6" s="562"/>
      <c r="B6" s="576"/>
      <c r="C6" s="576"/>
      <c r="D6" s="576"/>
      <c r="E6" s="576"/>
      <c r="F6" s="578"/>
      <c r="G6" s="580"/>
      <c r="H6" s="578"/>
      <c r="I6" s="580"/>
      <c r="J6" s="564"/>
      <c r="K6" s="560"/>
      <c r="L6" s="562"/>
      <c r="M6" s="564"/>
    </row>
    <row r="7" spans="1:13" ht="21" customHeight="1" thickBot="1" x14ac:dyDescent="0.25">
      <c r="A7" s="458" t="s">
        <v>415</v>
      </c>
      <c r="B7" s="459"/>
      <c r="C7" s="460"/>
      <c r="D7" s="461"/>
      <c r="E7" s="462"/>
      <c r="F7" s="463"/>
      <c r="G7" s="464"/>
      <c r="H7" s="465"/>
      <c r="I7" s="464"/>
      <c r="J7" s="465"/>
      <c r="K7" s="465"/>
      <c r="L7" s="466"/>
      <c r="M7" s="467"/>
    </row>
    <row r="8" spans="1:13" ht="216.75" x14ac:dyDescent="0.2">
      <c r="A8" s="450" t="s">
        <v>484</v>
      </c>
      <c r="B8" s="451"/>
      <c r="C8" s="452"/>
      <c r="D8" s="453"/>
      <c r="E8" s="451"/>
      <c r="F8" s="454">
        <v>0</v>
      </c>
      <c r="G8" s="455">
        <v>45</v>
      </c>
      <c r="H8" s="456">
        <v>1</v>
      </c>
      <c r="I8" s="455">
        <v>45</v>
      </c>
      <c r="J8" s="456">
        <f t="shared" ref="J8:J9" si="0">+(I8-G8)/G8</f>
        <v>0</v>
      </c>
      <c r="K8" s="452">
        <v>710000</v>
      </c>
      <c r="L8" s="453" t="s">
        <v>507</v>
      </c>
      <c r="M8" s="457" t="s">
        <v>506</v>
      </c>
    </row>
    <row r="9" spans="1:13" ht="114.75" x14ac:dyDescent="0.2">
      <c r="A9" s="128" t="s">
        <v>180</v>
      </c>
      <c r="B9" s="129" t="s">
        <v>370</v>
      </c>
      <c r="C9" s="130" t="s">
        <v>256</v>
      </c>
      <c r="D9" s="131">
        <v>161</v>
      </c>
      <c r="E9" s="129" t="s">
        <v>17</v>
      </c>
      <c r="F9" s="137">
        <v>22</v>
      </c>
      <c r="G9" s="35">
        <v>50</v>
      </c>
      <c r="H9" s="133">
        <f t="shared" ref="H9:H20" si="1">+(G9-F9)/F9</f>
        <v>1.2727272727272727</v>
      </c>
      <c r="I9" s="35">
        <v>50</v>
      </c>
      <c r="J9" s="133">
        <f t="shared" si="0"/>
        <v>0</v>
      </c>
      <c r="K9" s="130">
        <v>732107</v>
      </c>
      <c r="L9" s="131" t="s">
        <v>208</v>
      </c>
      <c r="M9" s="138" t="s">
        <v>485</v>
      </c>
    </row>
    <row r="10" spans="1:13" ht="140.25" x14ac:dyDescent="0.2">
      <c r="A10" s="128" t="s">
        <v>135</v>
      </c>
      <c r="B10" s="129" t="s">
        <v>372</v>
      </c>
      <c r="C10" s="130" t="s">
        <v>258</v>
      </c>
      <c r="D10" s="131">
        <v>214</v>
      </c>
      <c r="E10" s="129" t="s">
        <v>21</v>
      </c>
      <c r="F10" s="136">
        <v>16</v>
      </c>
      <c r="G10" s="35">
        <v>70</v>
      </c>
      <c r="H10" s="133">
        <f t="shared" si="1"/>
        <v>3.375</v>
      </c>
      <c r="I10" s="35">
        <v>70</v>
      </c>
      <c r="J10" s="133">
        <f t="shared" ref="J10:J20" si="2">+(I10-G10)/G10</f>
        <v>0</v>
      </c>
      <c r="K10" s="130">
        <v>732110</v>
      </c>
      <c r="L10" s="131" t="s">
        <v>205</v>
      </c>
      <c r="M10" s="138" t="s">
        <v>487</v>
      </c>
    </row>
    <row r="11" spans="1:13" ht="140.25" x14ac:dyDescent="0.2">
      <c r="A11" s="128" t="s">
        <v>132</v>
      </c>
      <c r="B11" s="129" t="s">
        <v>372</v>
      </c>
      <c r="C11" s="130" t="s">
        <v>258</v>
      </c>
      <c r="D11" s="131">
        <v>219</v>
      </c>
      <c r="E11" s="129" t="s">
        <v>21</v>
      </c>
      <c r="F11" s="136">
        <v>10.5</v>
      </c>
      <c r="G11" s="35">
        <v>20</v>
      </c>
      <c r="H11" s="133">
        <f t="shared" si="1"/>
        <v>0.90476190476190477</v>
      </c>
      <c r="I11" s="35">
        <v>20</v>
      </c>
      <c r="J11" s="133">
        <f t="shared" si="2"/>
        <v>0</v>
      </c>
      <c r="K11" s="130">
        <v>732110</v>
      </c>
      <c r="L11" s="131" t="s">
        <v>205</v>
      </c>
      <c r="M11" s="138" t="s">
        <v>488</v>
      </c>
    </row>
    <row r="12" spans="1:13" ht="127.5" x14ac:dyDescent="0.2">
      <c r="A12" s="128" t="s">
        <v>136</v>
      </c>
      <c r="B12" s="129" t="s">
        <v>372</v>
      </c>
      <c r="C12" s="130" t="s">
        <v>258</v>
      </c>
      <c r="D12" s="131">
        <v>314</v>
      </c>
      <c r="E12" s="129" t="s">
        <v>21</v>
      </c>
      <c r="F12" s="136">
        <v>16</v>
      </c>
      <c r="G12" s="35">
        <v>70</v>
      </c>
      <c r="H12" s="133">
        <f t="shared" si="1"/>
        <v>3.375</v>
      </c>
      <c r="I12" s="35">
        <v>70</v>
      </c>
      <c r="J12" s="133">
        <f t="shared" si="2"/>
        <v>0</v>
      </c>
      <c r="K12" s="130">
        <v>732110</v>
      </c>
      <c r="L12" s="131" t="s">
        <v>205</v>
      </c>
      <c r="M12" s="138" t="s">
        <v>487</v>
      </c>
    </row>
    <row r="13" spans="1:13" ht="51" x14ac:dyDescent="0.2">
      <c r="A13" s="128" t="s">
        <v>489</v>
      </c>
      <c r="B13" s="129" t="s">
        <v>329</v>
      </c>
      <c r="C13" s="130"/>
      <c r="D13" s="131">
        <v>173</v>
      </c>
      <c r="E13" s="129"/>
      <c r="F13" s="136">
        <v>0</v>
      </c>
      <c r="G13" s="35">
        <v>12</v>
      </c>
      <c r="H13" s="133" t="e">
        <f t="shared" si="1"/>
        <v>#DIV/0!</v>
      </c>
      <c r="I13" s="35">
        <v>12</v>
      </c>
      <c r="J13" s="133">
        <f t="shared" si="2"/>
        <v>0</v>
      </c>
      <c r="K13" s="130">
        <v>732512</v>
      </c>
      <c r="L13" s="131" t="s">
        <v>490</v>
      </c>
      <c r="M13" s="138" t="s">
        <v>491</v>
      </c>
    </row>
    <row r="14" spans="1:13" ht="25.5" x14ac:dyDescent="0.2">
      <c r="A14" s="128" t="s">
        <v>492</v>
      </c>
      <c r="B14" s="129" t="s">
        <v>329</v>
      </c>
      <c r="C14" s="130"/>
      <c r="D14" s="131">
        <v>302</v>
      </c>
      <c r="E14" s="129"/>
      <c r="F14" s="136">
        <v>0</v>
      </c>
      <c r="G14" s="35">
        <v>25</v>
      </c>
      <c r="H14" s="133" t="e">
        <f t="shared" si="1"/>
        <v>#DIV/0!</v>
      </c>
      <c r="I14" s="35">
        <v>25</v>
      </c>
      <c r="J14" s="133">
        <f t="shared" si="2"/>
        <v>0</v>
      </c>
      <c r="K14" s="130">
        <v>732512</v>
      </c>
      <c r="L14" s="131" t="s">
        <v>493</v>
      </c>
      <c r="M14" s="138" t="s">
        <v>494</v>
      </c>
    </row>
    <row r="15" spans="1:13" x14ac:dyDescent="0.2">
      <c r="A15" s="128" t="s">
        <v>495</v>
      </c>
      <c r="B15" s="129" t="s">
        <v>329</v>
      </c>
      <c r="C15" s="130"/>
      <c r="D15" s="131">
        <v>361</v>
      </c>
      <c r="E15" s="129"/>
      <c r="F15" s="136">
        <v>0</v>
      </c>
      <c r="G15" s="35">
        <v>10</v>
      </c>
      <c r="H15" s="133" t="e">
        <f t="shared" si="1"/>
        <v>#DIV/0!</v>
      </c>
      <c r="I15" s="35">
        <v>10</v>
      </c>
      <c r="J15" s="133">
        <f t="shared" si="2"/>
        <v>0</v>
      </c>
      <c r="K15" s="130">
        <v>732512</v>
      </c>
      <c r="L15" s="139" t="s">
        <v>496</v>
      </c>
      <c r="M15" s="138" t="s">
        <v>496</v>
      </c>
    </row>
    <row r="16" spans="1:13" ht="51" x14ac:dyDescent="0.2">
      <c r="A16" s="128" t="s">
        <v>497</v>
      </c>
      <c r="B16" s="129" t="s">
        <v>329</v>
      </c>
      <c r="C16" s="130"/>
      <c r="D16" s="131">
        <v>385</v>
      </c>
      <c r="E16" s="129"/>
      <c r="F16" s="136">
        <v>0</v>
      </c>
      <c r="G16" s="35">
        <v>25</v>
      </c>
      <c r="H16" s="133" t="e">
        <f t="shared" si="1"/>
        <v>#DIV/0!</v>
      </c>
      <c r="I16" s="35">
        <v>25</v>
      </c>
      <c r="J16" s="133">
        <f t="shared" si="2"/>
        <v>0</v>
      </c>
      <c r="K16" s="130">
        <v>732512</v>
      </c>
      <c r="L16" s="139" t="s">
        <v>498</v>
      </c>
      <c r="M16" s="138" t="s">
        <v>491</v>
      </c>
    </row>
    <row r="17" spans="1:13" ht="51" x14ac:dyDescent="0.2">
      <c r="A17" s="128" t="s">
        <v>499</v>
      </c>
      <c r="B17" s="129" t="s">
        <v>329</v>
      </c>
      <c r="C17" s="130"/>
      <c r="D17" s="131">
        <v>411</v>
      </c>
      <c r="E17" s="129"/>
      <c r="F17" s="136">
        <v>0</v>
      </c>
      <c r="G17" s="35">
        <v>15</v>
      </c>
      <c r="H17" s="133" t="e">
        <f t="shared" si="1"/>
        <v>#DIV/0!</v>
      </c>
      <c r="I17" s="35">
        <v>15</v>
      </c>
      <c r="J17" s="133">
        <f t="shared" si="2"/>
        <v>0</v>
      </c>
      <c r="K17" s="130">
        <v>732512</v>
      </c>
      <c r="L17" s="139" t="s">
        <v>500</v>
      </c>
      <c r="M17" s="138" t="s">
        <v>491</v>
      </c>
    </row>
    <row r="18" spans="1:13" ht="51" x14ac:dyDescent="0.2">
      <c r="A18" s="128" t="s">
        <v>140</v>
      </c>
      <c r="B18" s="129" t="s">
        <v>329</v>
      </c>
      <c r="C18" s="130" t="s">
        <v>266</v>
      </c>
      <c r="D18" s="131">
        <v>489</v>
      </c>
      <c r="E18" s="129" t="s">
        <v>21</v>
      </c>
      <c r="F18" s="140">
        <v>2.2000000000000002</v>
      </c>
      <c r="G18" s="35">
        <v>10</v>
      </c>
      <c r="H18" s="133">
        <f t="shared" si="1"/>
        <v>3.545454545454545</v>
      </c>
      <c r="I18" s="35">
        <v>10</v>
      </c>
      <c r="J18" s="133">
        <f t="shared" si="2"/>
        <v>0</v>
      </c>
      <c r="K18" s="130">
        <v>732512</v>
      </c>
      <c r="L18" s="131" t="s">
        <v>205</v>
      </c>
      <c r="M18" s="138" t="s">
        <v>491</v>
      </c>
    </row>
    <row r="19" spans="1:13" ht="51" x14ac:dyDescent="0.2">
      <c r="A19" s="128" t="s">
        <v>501</v>
      </c>
      <c r="B19" s="129" t="s">
        <v>329</v>
      </c>
      <c r="C19" s="130"/>
      <c r="D19" s="131">
        <v>499</v>
      </c>
      <c r="E19" s="129"/>
      <c r="F19" s="140">
        <v>0</v>
      </c>
      <c r="G19" s="35">
        <v>10</v>
      </c>
      <c r="H19" s="133" t="e">
        <f t="shared" si="1"/>
        <v>#DIV/0!</v>
      </c>
      <c r="I19" s="35">
        <v>10</v>
      </c>
      <c r="J19" s="133">
        <f t="shared" si="2"/>
        <v>0</v>
      </c>
      <c r="K19" s="130">
        <v>732512</v>
      </c>
      <c r="L19" s="131" t="s">
        <v>502</v>
      </c>
      <c r="M19" s="138" t="s">
        <v>491</v>
      </c>
    </row>
    <row r="20" spans="1:13" ht="51.75" thickBot="1" x14ac:dyDescent="0.25">
      <c r="A20" s="470" t="s">
        <v>503</v>
      </c>
      <c r="B20" s="471" t="s">
        <v>504</v>
      </c>
      <c r="C20" s="472"/>
      <c r="D20" s="473">
        <v>230</v>
      </c>
      <c r="E20" s="471"/>
      <c r="F20" s="474">
        <v>0</v>
      </c>
      <c r="G20" s="475">
        <v>25</v>
      </c>
      <c r="H20" s="476" t="e">
        <f t="shared" si="1"/>
        <v>#DIV/0!</v>
      </c>
      <c r="I20" s="475">
        <v>25</v>
      </c>
      <c r="J20" s="476">
        <f t="shared" si="2"/>
        <v>0</v>
      </c>
      <c r="K20" s="472">
        <v>732512</v>
      </c>
      <c r="L20" s="473" t="s">
        <v>505</v>
      </c>
      <c r="M20" s="477" t="s">
        <v>491</v>
      </c>
    </row>
  </sheetData>
  <mergeCells count="15">
    <mergeCell ref="K5:K6"/>
    <mergeCell ref="L5:L6"/>
    <mergeCell ref="M5:M6"/>
    <mergeCell ref="A1:M1"/>
    <mergeCell ref="A2:M2"/>
    <mergeCell ref="A3:M3"/>
    <mergeCell ref="G4:J4"/>
    <mergeCell ref="A5:A6"/>
    <mergeCell ref="B5:D6"/>
    <mergeCell ref="E5:E6"/>
    <mergeCell ref="F5:F6"/>
    <mergeCell ref="G5:G6"/>
    <mergeCell ref="H5:H6"/>
    <mergeCell ref="I5:I6"/>
    <mergeCell ref="J5:J6"/>
  </mergeCells>
  <pageMargins left="0.25" right="0.25" top="0.55000000000000004" bottom="0.68" header="0.3" footer="0.3"/>
  <pageSetup scale="47" fitToHeight="0" orientation="landscape" r:id="rId1"/>
  <headerFooter alignWithMargins="0">
    <oddFooter>&amp;L&amp;F (&amp;A)&amp;Cpage &amp;P of &amp;N&amp;R&amp;D&amp;T</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33"/>
  <sheetViews>
    <sheetView zoomScale="85" workbookViewId="0">
      <selection activeCell="F40" sqref="F40"/>
    </sheetView>
  </sheetViews>
  <sheetFormatPr defaultColWidth="9.140625" defaultRowHeight="12.75" x14ac:dyDescent="0.2"/>
  <cols>
    <col min="1" max="1" width="35.7109375" style="1" bestFit="1" customWidth="1"/>
    <col min="2" max="3" width="14.7109375" style="1" customWidth="1"/>
    <col min="4" max="4" width="3.7109375" style="1" customWidth="1"/>
    <col min="5" max="6" width="14.7109375" style="1" customWidth="1"/>
    <col min="7" max="7" width="3.7109375" style="1" customWidth="1"/>
    <col min="8" max="9" width="14.7109375" style="1" customWidth="1"/>
    <col min="10" max="16384" width="9.140625" style="1"/>
  </cols>
  <sheetData>
    <row r="3" spans="1:9" ht="15" x14ac:dyDescent="0.2">
      <c r="A3" s="583" t="s">
        <v>83</v>
      </c>
      <c r="B3" s="583"/>
      <c r="C3" s="583"/>
      <c r="D3" s="583"/>
      <c r="E3" s="583"/>
      <c r="F3" s="583"/>
      <c r="G3" s="583"/>
      <c r="H3" s="583"/>
      <c r="I3" s="583"/>
    </row>
    <row r="4" spans="1:9" ht="14.25" x14ac:dyDescent="0.2">
      <c r="A4" s="584" t="s">
        <v>519</v>
      </c>
      <c r="B4" s="584"/>
      <c r="C4" s="584"/>
      <c r="D4" s="584"/>
      <c r="E4" s="584"/>
      <c r="F4" s="584"/>
      <c r="G4" s="584"/>
      <c r="H4" s="584"/>
      <c r="I4" s="584"/>
    </row>
    <row r="5" spans="1:9" ht="14.25" x14ac:dyDescent="0.2">
      <c r="A5" s="585" t="s">
        <v>61</v>
      </c>
      <c r="B5" s="585"/>
      <c r="C5" s="585"/>
      <c r="D5" s="585"/>
      <c r="E5" s="585"/>
      <c r="F5" s="585"/>
      <c r="G5" s="585"/>
      <c r="H5" s="585"/>
      <c r="I5" s="585"/>
    </row>
    <row r="8" spans="1:9" x14ac:dyDescent="0.2">
      <c r="A8" s="16" t="s">
        <v>84</v>
      </c>
      <c r="B8" s="581" t="s">
        <v>516</v>
      </c>
      <c r="C8" s="582"/>
      <c r="E8" s="581" t="s">
        <v>517</v>
      </c>
      <c r="F8" s="582"/>
      <c r="H8" s="581" t="s">
        <v>518</v>
      </c>
      <c r="I8" s="582"/>
    </row>
    <row r="9" spans="1:9" x14ac:dyDescent="0.2">
      <c r="A9" s="9"/>
      <c r="B9" s="17" t="s">
        <v>43</v>
      </c>
      <c r="C9" s="17" t="s">
        <v>57</v>
      </c>
      <c r="D9" s="15"/>
      <c r="E9" s="17" t="s">
        <v>43</v>
      </c>
      <c r="F9" s="17" t="s">
        <v>57</v>
      </c>
      <c r="G9" s="16"/>
      <c r="H9" s="17" t="s">
        <v>43</v>
      </c>
      <c r="I9" s="17" t="s">
        <v>57</v>
      </c>
    </row>
    <row r="10" spans="1:9" s="4" customFormat="1" ht="20.45" customHeight="1" x14ac:dyDescent="0.2">
      <c r="A10" s="4" t="s">
        <v>452</v>
      </c>
      <c r="B10" s="22">
        <f>'TAB 1-Summary'!B9*2</f>
        <v>4496.68</v>
      </c>
      <c r="C10" s="22">
        <f>'TAB 1-Summary'!B12*2</f>
        <v>17096.68</v>
      </c>
      <c r="D10" s="22"/>
      <c r="E10" s="22">
        <f>'TAB 1-Summary'!D9*2</f>
        <v>4496.68</v>
      </c>
      <c r="F10" s="22">
        <f>'TAB 1-Summary'!D12*2</f>
        <v>17096.68</v>
      </c>
      <c r="G10" s="22"/>
      <c r="H10" s="22">
        <f>'TAB 1-Summary'!G9*2</f>
        <v>4631.58</v>
      </c>
      <c r="I10" s="22">
        <f>'TAB 1-Summary'!G12*2</f>
        <v>17609.580000000002</v>
      </c>
    </row>
    <row r="11" spans="1:9" s="4" customFormat="1" ht="21.6" hidden="1" customHeight="1" x14ac:dyDescent="0.2">
      <c r="A11" s="4" t="s">
        <v>282</v>
      </c>
      <c r="B11" s="22">
        <v>0</v>
      </c>
      <c r="C11" s="22">
        <v>0</v>
      </c>
      <c r="D11" s="22"/>
      <c r="E11" s="22">
        <v>0</v>
      </c>
      <c r="F11" s="22">
        <v>0</v>
      </c>
      <c r="G11" s="22"/>
      <c r="H11" s="22">
        <v>0</v>
      </c>
      <c r="I11" s="22">
        <v>0</v>
      </c>
    </row>
    <row r="12" spans="1:9" ht="25.15" customHeight="1" x14ac:dyDescent="0.2">
      <c r="A12" s="1" t="s">
        <v>58</v>
      </c>
      <c r="B12" s="10">
        <f>'TAB 1-Summary'!B19*2</f>
        <v>1459</v>
      </c>
      <c r="C12" s="10">
        <f>'TAB 1-Summary'!B22*2</f>
        <v>1569</v>
      </c>
      <c r="D12" s="10"/>
      <c r="E12" s="10">
        <f>'TAB 1-Summary'!D19*2</f>
        <v>1503</v>
      </c>
      <c r="F12" s="10">
        <f>'TAB 1-Summary'!D21*2</f>
        <v>1613</v>
      </c>
      <c r="G12" s="10"/>
      <c r="H12" s="10">
        <f>'TAB 1-Summary'!G19*2</f>
        <v>1548.5</v>
      </c>
      <c r="I12" s="10">
        <f>'TAB 1-Summary'!G22*2</f>
        <v>1658.5</v>
      </c>
    </row>
    <row r="13" spans="1:9" x14ac:dyDescent="0.2">
      <c r="A13" s="1" t="s">
        <v>412</v>
      </c>
      <c r="B13" s="10">
        <v>0</v>
      </c>
      <c r="C13" s="10">
        <v>0</v>
      </c>
      <c r="D13" s="10"/>
      <c r="E13" s="10">
        <v>0</v>
      </c>
      <c r="F13" s="10">
        <v>0</v>
      </c>
      <c r="G13" s="10"/>
      <c r="H13" s="10">
        <v>0</v>
      </c>
      <c r="I13" s="10">
        <v>0</v>
      </c>
    </row>
    <row r="14" spans="1:9" x14ac:dyDescent="0.2">
      <c r="A14" s="1" t="s">
        <v>59</v>
      </c>
      <c r="B14" s="22">
        <f>('TAB 6-Housing and Dining '!C9+'TAB 6-Housing and Dining '!C21)*2</f>
        <v>6150</v>
      </c>
      <c r="C14" s="22">
        <f>B14</f>
        <v>6150</v>
      </c>
      <c r="D14" s="10"/>
      <c r="E14" s="22">
        <f>('TAB 6-Housing and Dining '!D9+'TAB 6-Housing and Dining '!D21)*2</f>
        <v>6270</v>
      </c>
      <c r="F14" s="22">
        <f>E14</f>
        <v>6270</v>
      </c>
      <c r="G14" s="10"/>
      <c r="H14" s="22">
        <f>('TAB 6-Housing and Dining '!F9+'TAB 6-Housing and Dining '!F21)*2</f>
        <v>6370</v>
      </c>
      <c r="I14" s="22">
        <f>H14</f>
        <v>6370</v>
      </c>
    </row>
    <row r="15" spans="1:9" x14ac:dyDescent="0.2">
      <c r="A15" s="1" t="s">
        <v>62</v>
      </c>
      <c r="B15" s="22">
        <v>1400</v>
      </c>
      <c r="C15" s="22">
        <v>1400</v>
      </c>
      <c r="D15" s="22"/>
      <c r="E15" s="22">
        <v>1400</v>
      </c>
      <c r="F15" s="22">
        <v>1400</v>
      </c>
      <c r="G15" s="22"/>
      <c r="H15" s="22">
        <v>1400</v>
      </c>
      <c r="I15" s="22">
        <v>1400</v>
      </c>
    </row>
    <row r="16" spans="1:9" x14ac:dyDescent="0.2">
      <c r="A16" s="1" t="s">
        <v>60</v>
      </c>
      <c r="B16" s="22">
        <f>B33</f>
        <v>105.51304641540239</v>
      </c>
      <c r="C16" s="22">
        <f>B33</f>
        <v>105.51304641540239</v>
      </c>
      <c r="D16" s="22"/>
      <c r="E16" s="22">
        <f>C33</f>
        <v>111.26350744504181</v>
      </c>
      <c r="F16" s="22">
        <f>C33</f>
        <v>111.26350744504181</v>
      </c>
      <c r="G16" s="22"/>
      <c r="H16" s="22">
        <f>E33</f>
        <v>111.26350744504181</v>
      </c>
      <c r="I16" s="22">
        <f>E33</f>
        <v>111.26350744504181</v>
      </c>
    </row>
    <row r="17" spans="1:9" x14ac:dyDescent="0.2">
      <c r="B17" s="10"/>
      <c r="C17" s="10"/>
      <c r="D17" s="10"/>
      <c r="E17" s="10"/>
      <c r="F17" s="10"/>
      <c r="G17" s="10"/>
      <c r="H17" s="10"/>
      <c r="I17" s="10"/>
    </row>
    <row r="18" spans="1:9" ht="25.5" x14ac:dyDescent="0.2">
      <c r="A18" s="2" t="s">
        <v>369</v>
      </c>
      <c r="B18" s="11">
        <f>SUM(B12:B17)+(AVERAGE(B10:B10))</f>
        <v>13611.193046415403</v>
      </c>
      <c r="C18" s="11">
        <f>SUM(C12:C17)+(AVERAGE(C10:C10))</f>
        <v>26321.193046415403</v>
      </c>
      <c r="D18" s="10"/>
      <c r="E18" s="11">
        <f>SUM(E12:E17)+(AVERAGE(E10:E10))</f>
        <v>13780.943507445043</v>
      </c>
      <c r="F18" s="11">
        <f>SUM(F12:F17)+(AVERAGE(F10:F10))</f>
        <v>26490.943507445045</v>
      </c>
      <c r="G18" s="10"/>
      <c r="H18" s="11">
        <f>SUM(H12:H17)+(AVERAGE(H10:H10))</f>
        <v>14061.343507445043</v>
      </c>
      <c r="I18" s="11">
        <f>SUM(I12:I17)+(AVERAGE(I10:I10))</f>
        <v>27149.343507445046</v>
      </c>
    </row>
    <row r="20" spans="1:9" x14ac:dyDescent="0.2">
      <c r="A20" s="1" t="s">
        <v>303</v>
      </c>
      <c r="E20" s="27">
        <f>+E18-B18</f>
        <v>169.75046102964006</v>
      </c>
      <c r="F20" s="27">
        <f>+F18-C18</f>
        <v>169.75046102964188</v>
      </c>
      <c r="H20" s="27">
        <f>+H18-E18</f>
        <v>280.39999999999964</v>
      </c>
      <c r="I20" s="27">
        <f>+I18-F18</f>
        <v>658.40000000000146</v>
      </c>
    </row>
    <row r="21" spans="1:9" x14ac:dyDescent="0.2">
      <c r="A21" s="1" t="s">
        <v>302</v>
      </c>
      <c r="E21" s="12">
        <f>+(E18-B18)/B18</f>
        <v>1.2471387368526448E-2</v>
      </c>
      <c r="F21" s="12">
        <f>+(F18-C18)/C18</f>
        <v>6.4491932691006816E-3</v>
      </c>
      <c r="G21" s="12"/>
      <c r="H21" s="12">
        <f>+(H18-E18)/E18</f>
        <v>2.0346937773057107E-2</v>
      </c>
      <c r="I21" s="12">
        <f>+(I18-F18)/F18</f>
        <v>2.4853776907378326E-2</v>
      </c>
    </row>
    <row r="24" spans="1:9" x14ac:dyDescent="0.2">
      <c r="A24" s="4" t="s">
        <v>527</v>
      </c>
    </row>
    <row r="25" spans="1:9" x14ac:dyDescent="0.2">
      <c r="A25" s="141" t="s">
        <v>526</v>
      </c>
    </row>
    <row r="26" spans="1:9" x14ac:dyDescent="0.2">
      <c r="A26" s="141" t="s">
        <v>528</v>
      </c>
    </row>
    <row r="27" spans="1:9" x14ac:dyDescent="0.2">
      <c r="A27" s="148" t="s">
        <v>529</v>
      </c>
    </row>
    <row r="29" spans="1:9" x14ac:dyDescent="0.2">
      <c r="A29" s="142"/>
      <c r="B29" s="145"/>
      <c r="C29" s="145"/>
      <c r="D29" s="145"/>
      <c r="E29" s="145"/>
    </row>
    <row r="30" spans="1:9" x14ac:dyDescent="0.2">
      <c r="A30" s="143" t="s">
        <v>524</v>
      </c>
      <c r="B30" s="150" t="s">
        <v>520</v>
      </c>
      <c r="C30" s="150" t="s">
        <v>521</v>
      </c>
      <c r="D30" s="149"/>
      <c r="E30" s="150" t="s">
        <v>522</v>
      </c>
    </row>
    <row r="31" spans="1:9" x14ac:dyDescent="0.2">
      <c r="A31" s="143" t="s">
        <v>525</v>
      </c>
      <c r="B31" s="147">
        <v>93714.05</v>
      </c>
      <c r="C31" s="144">
        <f>B31*1.0545</f>
        <v>98821.465725000002</v>
      </c>
      <c r="D31" s="144"/>
      <c r="E31" s="144">
        <f>C31</f>
        <v>98821.465725000002</v>
      </c>
    </row>
    <row r="32" spans="1:9" x14ac:dyDescent="0.2">
      <c r="A32" s="143" t="s">
        <v>523</v>
      </c>
      <c r="B32" s="147">
        <f>(851.28+803.04+122.03)/2</f>
        <v>888.17499999999995</v>
      </c>
      <c r="C32" s="147">
        <f>(851.28+803.04+122.03)/2</f>
        <v>888.17499999999995</v>
      </c>
      <c r="D32" s="147"/>
      <c r="E32" s="147">
        <f>(851.28+803.04+122.03)/2</f>
        <v>888.17499999999995</v>
      </c>
    </row>
    <row r="33" spans="1:5" ht="13.5" thickBot="1" x14ac:dyDescent="0.25">
      <c r="A33" s="142"/>
      <c r="B33" s="146">
        <f>B31/B32</f>
        <v>105.51304641540239</v>
      </c>
      <c r="C33" s="151">
        <f t="shared" ref="C33:E33" si="0">C31/C32</f>
        <v>111.26350744504181</v>
      </c>
      <c r="D33" s="151"/>
      <c r="E33" s="151">
        <f t="shared" si="0"/>
        <v>111.26350744504181</v>
      </c>
    </row>
  </sheetData>
  <mergeCells count="6">
    <mergeCell ref="E8:F8"/>
    <mergeCell ref="H8:I8"/>
    <mergeCell ref="A3:I3"/>
    <mergeCell ref="A4:I4"/>
    <mergeCell ref="A5:I5"/>
    <mergeCell ref="B8:C8"/>
  </mergeCells>
  <phoneticPr fontId="0" type="noConversion"/>
  <pageMargins left="0.75" right="0.75" top="1" bottom="1" header="0.5" footer="0.5"/>
  <pageSetup scale="94" orientation="landscape" cellComments="asDisplayed" r:id="rId1"/>
  <headerFooter alignWithMargins="0">
    <oddFooter>&amp;L&amp;"Courier New,Regular"&amp;8&amp;F (&amp;A)&amp;C&amp;"Courier New,Regular"&amp;8page &amp;P of &amp;N&amp;R&amp;"Courier New,Regular"&amp;8&amp;D &amp;T</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O68"/>
  <sheetViews>
    <sheetView zoomScale="80" workbookViewId="0">
      <pane ySplit="6" topLeftCell="A7" activePane="bottomLeft" state="frozen"/>
      <selection activeCell="O38" sqref="O38"/>
      <selection pane="bottomLeft" activeCell="F19" sqref="F19"/>
    </sheetView>
  </sheetViews>
  <sheetFormatPr defaultColWidth="9.140625" defaultRowHeight="39.950000000000003" customHeight="1" x14ac:dyDescent="0.2"/>
  <cols>
    <col min="1" max="1" width="39.42578125" style="21" customWidth="1"/>
    <col min="2" max="2" width="18.85546875" style="21" customWidth="1"/>
    <col min="3" max="4" width="11.7109375" style="126" customWidth="1"/>
    <col min="5" max="5" width="10.7109375" style="21" customWidth="1"/>
    <col min="6" max="6" width="12.5703125" style="126" customWidth="1"/>
    <col min="7" max="7" width="11.140625" style="21" customWidth="1"/>
    <col min="8" max="8" width="9.140625" style="21"/>
    <col min="9" max="9" width="49.7109375" style="21" customWidth="1"/>
    <col min="10" max="10" width="31.5703125" style="21" customWidth="1"/>
    <col min="11" max="16384" width="9.140625" style="21"/>
  </cols>
  <sheetData>
    <row r="1" spans="1:15" ht="39.950000000000003" customHeight="1" x14ac:dyDescent="0.2">
      <c r="A1" s="586" t="s">
        <v>83</v>
      </c>
      <c r="B1" s="587"/>
      <c r="C1" s="587"/>
      <c r="D1" s="587"/>
      <c r="E1" s="587"/>
      <c r="F1" s="587"/>
      <c r="G1" s="587"/>
      <c r="H1" s="587"/>
      <c r="I1" s="587"/>
      <c r="J1" s="587"/>
    </row>
    <row r="2" spans="1:15" ht="15" customHeight="1" x14ac:dyDescent="0.2">
      <c r="A2" s="588" t="s">
        <v>476</v>
      </c>
      <c r="B2" s="588"/>
      <c r="C2" s="588"/>
      <c r="D2" s="588"/>
      <c r="E2" s="588"/>
      <c r="F2" s="588"/>
      <c r="G2" s="588"/>
      <c r="H2" s="588"/>
      <c r="I2" s="588"/>
      <c r="J2" s="588"/>
      <c r="K2" s="28"/>
      <c r="L2" s="28"/>
      <c r="M2" s="28"/>
    </row>
    <row r="3" spans="1:15" ht="15" customHeight="1" x14ac:dyDescent="0.2">
      <c r="A3" s="589" t="s">
        <v>251</v>
      </c>
      <c r="B3" s="589"/>
      <c r="C3" s="589"/>
      <c r="D3" s="589"/>
      <c r="E3" s="589"/>
      <c r="F3" s="589"/>
      <c r="G3" s="589"/>
      <c r="H3" s="589"/>
      <c r="I3" s="589"/>
      <c r="J3" s="589"/>
      <c r="K3" s="28"/>
      <c r="L3" s="28"/>
      <c r="M3" s="28"/>
    </row>
    <row r="4" spans="1:15" ht="18.95" customHeight="1" thickBot="1" x14ac:dyDescent="0.25">
      <c r="A4" s="482" t="s">
        <v>86</v>
      </c>
      <c r="B4" s="483"/>
      <c r="C4" s="484"/>
      <c r="D4" s="598"/>
      <c r="E4" s="598"/>
      <c r="F4" s="598"/>
      <c r="G4" s="598"/>
      <c r="H4" s="483"/>
      <c r="I4" s="483"/>
      <c r="J4" s="485"/>
      <c r="K4" s="28"/>
      <c r="L4" s="28"/>
      <c r="M4" s="28"/>
    </row>
    <row r="5" spans="1:15" ht="51" customHeight="1" x14ac:dyDescent="0.2">
      <c r="A5" s="599" t="s">
        <v>82</v>
      </c>
      <c r="B5" s="592" t="s">
        <v>8</v>
      </c>
      <c r="C5" s="594" t="s">
        <v>508</v>
      </c>
      <c r="D5" s="594" t="s">
        <v>509</v>
      </c>
      <c r="E5" s="592" t="s">
        <v>32</v>
      </c>
      <c r="F5" s="594" t="s">
        <v>510</v>
      </c>
      <c r="G5" s="592" t="s">
        <v>32</v>
      </c>
      <c r="H5" s="592" t="s">
        <v>9</v>
      </c>
      <c r="I5" s="592" t="s">
        <v>6</v>
      </c>
      <c r="J5" s="590" t="s">
        <v>55</v>
      </c>
      <c r="K5" s="28"/>
      <c r="L5" s="28"/>
      <c r="M5" s="28"/>
    </row>
    <row r="6" spans="1:15" ht="24.95" customHeight="1" thickBot="1" x14ac:dyDescent="0.25">
      <c r="A6" s="600"/>
      <c r="B6" s="593"/>
      <c r="C6" s="595"/>
      <c r="D6" s="595"/>
      <c r="E6" s="593"/>
      <c r="F6" s="595"/>
      <c r="G6" s="593"/>
      <c r="H6" s="593"/>
      <c r="I6" s="593"/>
      <c r="J6" s="591"/>
    </row>
    <row r="7" spans="1:15" ht="27.95" customHeight="1" thickBot="1" x14ac:dyDescent="0.25">
      <c r="A7" s="478" t="s">
        <v>26</v>
      </c>
      <c r="B7" s="479"/>
      <c r="C7" s="480"/>
      <c r="D7" s="480"/>
      <c r="E7" s="479"/>
      <c r="F7" s="480"/>
      <c r="G7" s="479"/>
      <c r="H7" s="479"/>
      <c r="I7" s="479"/>
      <c r="J7" s="481"/>
    </row>
    <row r="8" spans="1:15" ht="29.25" customHeight="1" x14ac:dyDescent="0.2">
      <c r="A8" s="486" t="s">
        <v>436</v>
      </c>
      <c r="B8" s="487"/>
      <c r="C8" s="488" t="s">
        <v>51</v>
      </c>
      <c r="D8" s="489"/>
      <c r="E8" s="490"/>
      <c r="F8" s="491"/>
      <c r="G8" s="490"/>
      <c r="H8" s="492"/>
      <c r="I8" s="493"/>
      <c r="J8" s="494"/>
    </row>
    <row r="9" spans="1:15" ht="29.25" customHeight="1" x14ac:dyDescent="0.2">
      <c r="A9" s="495" t="s">
        <v>441</v>
      </c>
      <c r="B9" s="31" t="s">
        <v>309</v>
      </c>
      <c r="C9" s="118">
        <v>1255</v>
      </c>
      <c r="D9" s="119">
        <v>1275</v>
      </c>
      <c r="E9" s="19">
        <f>+(D9-C9)/C9</f>
        <v>1.5936254980079681E-2</v>
      </c>
      <c r="F9" s="119">
        <v>1288</v>
      </c>
      <c r="G9" s="19">
        <f>+(F9-D9)/D9</f>
        <v>1.019607843137255E-2</v>
      </c>
      <c r="H9" s="20">
        <v>740100</v>
      </c>
      <c r="I9" s="23" t="s">
        <v>444</v>
      </c>
      <c r="J9" s="601" t="s">
        <v>512</v>
      </c>
    </row>
    <row r="10" spans="1:15" s="26" customFormat="1" ht="29.25" customHeight="1" x14ac:dyDescent="0.2">
      <c r="A10" s="495" t="s">
        <v>442</v>
      </c>
      <c r="B10" s="31" t="s">
        <v>309</v>
      </c>
      <c r="C10" s="120">
        <v>1345</v>
      </c>
      <c r="D10" s="121">
        <v>0</v>
      </c>
      <c r="E10" s="19">
        <f>+(D10-C10)/C10</f>
        <v>-1</v>
      </c>
      <c r="F10" s="121">
        <v>0</v>
      </c>
      <c r="G10" s="19" t="e">
        <f>+(F10-D10)/D10</f>
        <v>#DIV/0!</v>
      </c>
      <c r="H10" s="20">
        <v>740100</v>
      </c>
      <c r="I10" s="23" t="s">
        <v>444</v>
      </c>
      <c r="J10" s="602"/>
    </row>
    <row r="11" spans="1:15" s="26" customFormat="1" ht="29.25" customHeight="1" x14ac:dyDescent="0.2">
      <c r="A11" s="495" t="s">
        <v>443</v>
      </c>
      <c r="B11" s="31" t="s">
        <v>309</v>
      </c>
      <c r="C11" s="120">
        <v>1585</v>
      </c>
      <c r="D11" s="121">
        <v>1605</v>
      </c>
      <c r="E11" s="19">
        <f>+(D11-C11)/C11</f>
        <v>1.2618296529968454E-2</v>
      </c>
      <c r="F11" s="121">
        <v>1685</v>
      </c>
      <c r="G11" s="19">
        <f>+(F11-D11)/D11</f>
        <v>4.9844236760124609E-2</v>
      </c>
      <c r="H11" s="20">
        <v>740100</v>
      </c>
      <c r="I11" s="23" t="s">
        <v>444</v>
      </c>
      <c r="J11" s="602"/>
    </row>
    <row r="12" spans="1:15" s="26" customFormat="1" ht="39.75" customHeight="1" x14ac:dyDescent="0.2">
      <c r="A12" s="496" t="s">
        <v>120</v>
      </c>
      <c r="B12" s="31"/>
      <c r="C12" s="122" t="s">
        <v>52</v>
      </c>
      <c r="D12" s="123"/>
      <c r="E12" s="19"/>
      <c r="F12" s="123"/>
      <c r="G12" s="19"/>
      <c r="H12" s="20"/>
      <c r="I12" s="23"/>
      <c r="J12" s="602"/>
    </row>
    <row r="13" spans="1:15" ht="29.25" customHeight="1" x14ac:dyDescent="0.2">
      <c r="A13" s="495" t="s">
        <v>121</v>
      </c>
      <c r="B13" s="31" t="s">
        <v>309</v>
      </c>
      <c r="C13" s="124">
        <v>435</v>
      </c>
      <c r="D13" s="124">
        <v>440</v>
      </c>
      <c r="E13" s="19">
        <f>+(D13-C13)/C13</f>
        <v>1.1494252873563218E-2</v>
      </c>
      <c r="F13" s="124">
        <v>490</v>
      </c>
      <c r="G13" s="19">
        <f>+(F13-D13)/D13</f>
        <v>0.11363636363636363</v>
      </c>
      <c r="H13" s="20">
        <v>740100</v>
      </c>
      <c r="I13" s="23" t="s">
        <v>411</v>
      </c>
      <c r="J13" s="602"/>
    </row>
    <row r="14" spans="1:15" s="26" customFormat="1" ht="29.25" customHeight="1" x14ac:dyDescent="0.2">
      <c r="A14" s="495" t="s">
        <v>122</v>
      </c>
      <c r="B14" s="31" t="s">
        <v>309</v>
      </c>
      <c r="C14" s="124">
        <v>505</v>
      </c>
      <c r="D14" s="124">
        <v>515</v>
      </c>
      <c r="E14" s="19">
        <f>+(D14-C14)/C14</f>
        <v>1.9801980198019802E-2</v>
      </c>
      <c r="F14" s="124">
        <v>565</v>
      </c>
      <c r="G14" s="19">
        <f>+(F14-D14)/D14</f>
        <v>9.7087378640776698E-2</v>
      </c>
      <c r="H14" s="20">
        <v>740100</v>
      </c>
      <c r="I14" s="23" t="s">
        <v>411</v>
      </c>
      <c r="J14" s="602"/>
    </row>
    <row r="15" spans="1:15" s="26" customFormat="1" ht="29.25" customHeight="1" x14ac:dyDescent="0.2">
      <c r="A15" s="496" t="s">
        <v>314</v>
      </c>
      <c r="B15" s="31"/>
      <c r="C15" s="125"/>
      <c r="D15" s="124"/>
      <c r="E15" s="19"/>
      <c r="F15" s="124"/>
      <c r="G15" s="19"/>
      <c r="H15" s="20"/>
      <c r="I15" s="23"/>
      <c r="J15" s="602"/>
    </row>
    <row r="16" spans="1:15" ht="29.25" customHeight="1" x14ac:dyDescent="0.2">
      <c r="A16" s="495" t="s">
        <v>417</v>
      </c>
      <c r="B16" s="31" t="s">
        <v>309</v>
      </c>
      <c r="C16" s="124">
        <v>390</v>
      </c>
      <c r="D16" s="124">
        <v>400</v>
      </c>
      <c r="E16" s="19">
        <f>+(D16-C16)/C16</f>
        <v>2.564102564102564E-2</v>
      </c>
      <c r="F16" s="124">
        <v>420</v>
      </c>
      <c r="G16" s="19">
        <f>+(F16-D16)/D16</f>
        <v>0.05</v>
      </c>
      <c r="H16" s="20">
        <v>740100</v>
      </c>
      <c r="I16" s="23" t="s">
        <v>411</v>
      </c>
      <c r="J16" s="602"/>
      <c r="O16" s="117"/>
    </row>
    <row r="17" spans="1:10" ht="29.25" customHeight="1" x14ac:dyDescent="0.2">
      <c r="A17" s="495" t="s">
        <v>418</v>
      </c>
      <c r="B17" s="31" t="s">
        <v>309</v>
      </c>
      <c r="C17" s="124">
        <v>455</v>
      </c>
      <c r="D17" s="124">
        <v>465</v>
      </c>
      <c r="E17" s="19">
        <f>+(D17-C17)/C17</f>
        <v>2.197802197802198E-2</v>
      </c>
      <c r="F17" s="124">
        <v>490</v>
      </c>
      <c r="G17" s="19">
        <f>+(F17-D17)/D17</f>
        <v>5.3763440860215055E-2</v>
      </c>
      <c r="H17" s="20">
        <v>740100</v>
      </c>
      <c r="I17" s="23" t="s">
        <v>411</v>
      </c>
      <c r="J17" s="602"/>
    </row>
    <row r="18" spans="1:10" ht="29.25" customHeight="1" x14ac:dyDescent="0.2">
      <c r="A18" s="495" t="s">
        <v>469</v>
      </c>
      <c r="B18" s="31"/>
      <c r="C18" s="124">
        <v>1200</v>
      </c>
      <c r="D18" s="124">
        <v>1200</v>
      </c>
      <c r="E18" s="19">
        <f>+(D18-C18)/C18</f>
        <v>0</v>
      </c>
      <c r="F18" s="124">
        <v>1200</v>
      </c>
      <c r="G18" s="19">
        <f>+(F18-D18)/D18</f>
        <v>0</v>
      </c>
      <c r="H18" s="20">
        <v>740100</v>
      </c>
      <c r="I18" s="23" t="s">
        <v>411</v>
      </c>
      <c r="J18" s="602"/>
    </row>
    <row r="19" spans="1:10" ht="99" customHeight="1" x14ac:dyDescent="0.2">
      <c r="A19" s="497" t="s">
        <v>446</v>
      </c>
      <c r="B19" s="23"/>
      <c r="C19" s="122" t="s">
        <v>51</v>
      </c>
      <c r="D19" s="124"/>
      <c r="E19" s="23"/>
      <c r="F19" s="124"/>
      <c r="G19" s="23"/>
      <c r="H19" s="23"/>
      <c r="I19" s="23"/>
      <c r="J19" s="603"/>
    </row>
    <row r="20" spans="1:10" ht="30.75" customHeight="1" x14ac:dyDescent="0.2">
      <c r="A20" s="498" t="s">
        <v>437</v>
      </c>
      <c r="B20" s="31" t="s">
        <v>309</v>
      </c>
      <c r="C20" s="120">
        <v>1280</v>
      </c>
      <c r="D20" s="121">
        <v>1310</v>
      </c>
      <c r="E20" s="19">
        <f>+(D20-C20)/C20</f>
        <v>2.34375E-2</v>
      </c>
      <c r="F20" s="124">
        <v>1336</v>
      </c>
      <c r="G20" s="19">
        <f>+(F20-D20)/D20</f>
        <v>1.984732824427481E-2</v>
      </c>
      <c r="H20" s="20">
        <v>740100</v>
      </c>
      <c r="I20" s="23" t="s">
        <v>445</v>
      </c>
      <c r="J20" s="596" t="s">
        <v>513</v>
      </c>
    </row>
    <row r="21" spans="1:10" ht="30.75" customHeight="1" x14ac:dyDescent="0.2">
      <c r="A21" s="495" t="s">
        <v>438</v>
      </c>
      <c r="B21" s="31" t="s">
        <v>309</v>
      </c>
      <c r="C21" s="120">
        <v>1820</v>
      </c>
      <c r="D21" s="121">
        <v>1860</v>
      </c>
      <c r="E21" s="19">
        <f>+(D21-C21)/C21</f>
        <v>2.197802197802198E-2</v>
      </c>
      <c r="F21" s="124">
        <v>1897</v>
      </c>
      <c r="G21" s="19">
        <f>+(F21-D21)/D21</f>
        <v>1.9892473118279571E-2</v>
      </c>
      <c r="H21" s="20">
        <v>740100</v>
      </c>
      <c r="I21" s="23" t="s">
        <v>445</v>
      </c>
      <c r="J21" s="596"/>
    </row>
    <row r="22" spans="1:10" ht="30.75" customHeight="1" x14ac:dyDescent="0.2">
      <c r="A22" s="495" t="s">
        <v>439</v>
      </c>
      <c r="B22" s="31" t="s">
        <v>309</v>
      </c>
      <c r="C22" s="120">
        <v>2240</v>
      </c>
      <c r="D22" s="121">
        <v>2290</v>
      </c>
      <c r="E22" s="19">
        <f>+(D22-C22)/C22</f>
        <v>2.2321428571428572E-2</v>
      </c>
      <c r="F22" s="124">
        <v>2336</v>
      </c>
      <c r="G22" s="19">
        <f>+(F22-D22)/D22</f>
        <v>2.0087336244541485E-2</v>
      </c>
      <c r="H22" s="20">
        <v>740100</v>
      </c>
      <c r="I22" s="23" t="s">
        <v>445</v>
      </c>
      <c r="J22" s="596"/>
    </row>
    <row r="23" spans="1:10" ht="30.75" customHeight="1" thickBot="1" x14ac:dyDescent="0.3">
      <c r="A23" s="499" t="s">
        <v>440</v>
      </c>
      <c r="B23" s="500" t="s">
        <v>309</v>
      </c>
      <c r="C23" s="501">
        <v>2025</v>
      </c>
      <c r="D23" s="502">
        <v>0</v>
      </c>
      <c r="E23" s="503">
        <f>+(D23-C23)/C23</f>
        <v>-1</v>
      </c>
      <c r="F23" s="504">
        <v>0</v>
      </c>
      <c r="G23" s="503" t="e">
        <f>+(F23-D23)/D23</f>
        <v>#DIV/0!</v>
      </c>
      <c r="H23" s="505">
        <v>740100</v>
      </c>
      <c r="I23" s="506" t="s">
        <v>445</v>
      </c>
      <c r="J23" s="597"/>
    </row>
    <row r="24" spans="1:10" ht="39" customHeight="1" x14ac:dyDescent="0.2"/>
    <row r="25" spans="1:10" ht="39" customHeight="1" x14ac:dyDescent="0.2"/>
    <row r="26" spans="1:10" ht="39" customHeight="1" x14ac:dyDescent="0.2"/>
    <row r="27" spans="1:10" ht="39" customHeight="1" x14ac:dyDescent="0.2"/>
    <row r="28" spans="1:10" ht="39" customHeight="1" x14ac:dyDescent="0.2"/>
    <row r="29" spans="1:10" ht="39" customHeight="1" x14ac:dyDescent="0.2"/>
    <row r="30" spans="1:10" ht="39" customHeight="1" x14ac:dyDescent="0.2"/>
    <row r="31" spans="1:10" ht="39" customHeight="1" x14ac:dyDescent="0.2"/>
    <row r="32" spans="1:10" ht="39" customHeight="1" x14ac:dyDescent="0.2"/>
    <row r="33" ht="39" customHeight="1" x14ac:dyDescent="0.2"/>
    <row r="34" ht="39" customHeight="1" x14ac:dyDescent="0.2"/>
    <row r="35" ht="39" customHeight="1" x14ac:dyDescent="0.2"/>
    <row r="36" ht="39" customHeight="1" x14ac:dyDescent="0.2"/>
    <row r="37" ht="39" customHeight="1" x14ac:dyDescent="0.2"/>
    <row r="38" ht="39" customHeight="1" x14ac:dyDescent="0.2"/>
    <row r="39" ht="39" customHeight="1" x14ac:dyDescent="0.2"/>
    <row r="40" ht="39" customHeight="1" x14ac:dyDescent="0.2"/>
    <row r="41" ht="39" customHeight="1" x14ac:dyDescent="0.2"/>
    <row r="42" ht="39" customHeight="1" x14ac:dyDescent="0.2"/>
    <row r="43" ht="39" customHeight="1" x14ac:dyDescent="0.2"/>
    <row r="44" ht="39" customHeight="1" x14ac:dyDescent="0.2"/>
    <row r="45" ht="39" customHeight="1" x14ac:dyDescent="0.2"/>
    <row r="46" ht="39" customHeight="1" x14ac:dyDescent="0.2"/>
    <row r="47" ht="39" customHeight="1" x14ac:dyDescent="0.2"/>
    <row r="48" ht="39" customHeight="1" x14ac:dyDescent="0.2"/>
    <row r="49" ht="39" customHeight="1" x14ac:dyDescent="0.2"/>
    <row r="50" ht="39" customHeight="1" x14ac:dyDescent="0.2"/>
    <row r="51" ht="39" customHeight="1" x14ac:dyDescent="0.2"/>
    <row r="52" ht="39" customHeight="1" x14ac:dyDescent="0.2"/>
    <row r="53" ht="39" customHeight="1" x14ac:dyDescent="0.2"/>
    <row r="54" ht="39" customHeight="1" x14ac:dyDescent="0.2"/>
    <row r="55" ht="39" customHeight="1" x14ac:dyDescent="0.2"/>
    <row r="56" ht="39" customHeight="1" x14ac:dyDescent="0.2"/>
    <row r="57" ht="39" customHeight="1" x14ac:dyDescent="0.2"/>
    <row r="58" ht="39" customHeight="1" x14ac:dyDescent="0.2"/>
    <row r="59" ht="39" customHeight="1" x14ac:dyDescent="0.2"/>
    <row r="60" ht="39" customHeight="1" x14ac:dyDescent="0.2"/>
    <row r="61" ht="39" customHeight="1" x14ac:dyDescent="0.2"/>
    <row r="62" ht="39" customHeight="1" x14ac:dyDescent="0.2"/>
    <row r="63" ht="39" customHeight="1" x14ac:dyDescent="0.2"/>
    <row r="64" ht="39" customHeight="1" x14ac:dyDescent="0.2"/>
    <row r="65" ht="39" customHeight="1" x14ac:dyDescent="0.2"/>
    <row r="66" ht="39" customHeight="1" x14ac:dyDescent="0.2"/>
    <row r="67" ht="39" customHeight="1" x14ac:dyDescent="0.2"/>
    <row r="68" ht="39" customHeight="1" x14ac:dyDescent="0.2"/>
  </sheetData>
  <mergeCells count="16">
    <mergeCell ref="J20:J23"/>
    <mergeCell ref="D4:G4"/>
    <mergeCell ref="A5:A6"/>
    <mergeCell ref="B5:B6"/>
    <mergeCell ref="C5:C6"/>
    <mergeCell ref="J9:J19"/>
    <mergeCell ref="A1:J1"/>
    <mergeCell ref="A2:J2"/>
    <mergeCell ref="A3:J3"/>
    <mergeCell ref="J5:J6"/>
    <mergeCell ref="H5:H6"/>
    <mergeCell ref="I5:I6"/>
    <mergeCell ref="D5:D6"/>
    <mergeCell ref="G5:G6"/>
    <mergeCell ref="F5:F6"/>
    <mergeCell ref="E5:E6"/>
  </mergeCells>
  <phoneticPr fontId="0" type="noConversion"/>
  <pageMargins left="0.25" right="0.25" top="0.75" bottom="0.75" header="0.3" footer="0.3"/>
  <pageSetup scale="65" fitToHeight="0" orientation="landscape" horizontalDpi="1200" verticalDpi="1200" r:id="rId1"/>
  <headerFooter alignWithMargins="0">
    <oddFooter>&amp;L&amp;"Courier New,Regular"&amp;8&amp;F (&amp;A)&amp;C&amp;"Courier New,Regular"&amp;8page &amp;P of &amp;N &amp;R&amp;"Courier New,Regular"&amp;8&amp;D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TAB 1-Summary</vt:lpstr>
      <vt:lpstr>TAB 2A-Mandatory</vt:lpstr>
      <vt:lpstr>TAB 2B-Mandatory Online</vt:lpstr>
      <vt:lpstr>TAB 2B-Mandatory Distance</vt:lpstr>
      <vt:lpstr>TAB 3- Mandatory Explanations</vt:lpstr>
      <vt:lpstr>TAB 4-Non-Mandatory</vt:lpstr>
      <vt:lpstr>TAB 4a-Non-Mand. New &amp; above 3%</vt:lpstr>
      <vt:lpstr>TAB 5-Cost of Attendance</vt:lpstr>
      <vt:lpstr>TAB 6-Housing and Dining </vt:lpstr>
      <vt:lpstr>TAB 7 - Student Resolution</vt:lpstr>
      <vt:lpstr>'TAB 2A-Mandatory'!Print_Area</vt:lpstr>
      <vt:lpstr>'TAB 2B-Mandatory Distance'!Print_Area</vt:lpstr>
      <vt:lpstr>'TAB 2B-Mandatory Online'!Print_Area</vt:lpstr>
      <vt:lpstr>'TAB 6-Housing and Dining '!Print_Area</vt:lpstr>
      <vt:lpstr>'TAB 4a-Non-Mand. New &amp; above 3%'!Print_Titles</vt:lpstr>
      <vt:lpstr>'TAB 4-Non-Mandatory'!Print_Titles</vt:lpstr>
      <vt:lpstr>'TAB 6-Housing and Dining '!Print_Titles</vt:lpstr>
    </vt:vector>
  </TitlesOfParts>
  <Company>Montana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lhumberger</dc:creator>
  <cp:lastModifiedBy>Lyons, Shauna</cp:lastModifiedBy>
  <cp:lastPrinted>2021-04-23T20:52:01Z</cp:lastPrinted>
  <dcterms:created xsi:type="dcterms:W3CDTF">2005-01-26T00:18:21Z</dcterms:created>
  <dcterms:modified xsi:type="dcterms:W3CDTF">2021-05-13T20:00:58Z</dcterms:modified>
</cp:coreProperties>
</file>