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stella.msu.montana.edu\BAP\00Budget_Admin_Planning\Tuition &amp; Fees Approval\23 Biennium\For Web\"/>
    </mc:Choice>
  </mc:AlternateContent>
  <xr:revisionPtr revIDLastSave="0" documentId="13_ncr:1_{A0F7874E-C950-4AE5-84AF-BCE24754598B}" xr6:coauthVersionLast="45" xr6:coauthVersionMax="46" xr10:uidLastSave="{00000000-0000-0000-0000-000000000000}"/>
  <bookViews>
    <workbookView xWindow="28680" yWindow="-120" windowWidth="29040" windowHeight="15840" xr2:uid="{00000000-000D-0000-FFFF-FFFF00000000}"/>
  </bookViews>
  <sheets>
    <sheet name="TAB 1 - Summary" sheetId="12" r:id="rId1"/>
    <sheet name="TAB 2 - Mandatory" sheetId="8" r:id="rId2"/>
    <sheet name="TAB 2 - Mandatory Online" sheetId="18" r:id="rId3"/>
    <sheet name="TAB 3 - Mandatory Exp" sheetId="11" r:id="rId4"/>
    <sheet name="TAB 4 - Non-Mandatory" sheetId="1" r:id="rId5"/>
    <sheet name="TAB 5 - Cost of Attendance" sheetId="10" r:id="rId6"/>
    <sheet name="TAB 6 - New &amp; Changed Fees" sheetId="13" r:id="rId7"/>
    <sheet name="TAB 7 - Deleted Fees" sheetId="16" r:id="rId8"/>
    <sheet name="Student Notice" sheetId="19" r:id="rId9"/>
  </sheets>
  <definedNames>
    <definedName name="_GoBack" localSheetId="4">'TAB 4 - Non-Mandatory'!$N$139</definedName>
    <definedName name="_xlnm.Print_Area" localSheetId="0">'TAB 1 - Summary'!$A$1:$H$27</definedName>
    <definedName name="_xlnm.Print_Area" localSheetId="1">'TAB 2 - Mandatory'!$A$1:$O$64</definedName>
    <definedName name="_xlnm.Print_Area" localSheetId="2">'TAB 2 - Mandatory Online'!$A$1:$P$64</definedName>
    <definedName name="_xlnm.Print_Titles" localSheetId="4">'TAB 4 - Non-Mandatory'!$1:$6</definedName>
    <definedName name="_xlnm.Print_Titles" localSheetId="6">'TAB 6 - New &amp; Changed Fees'!$1:$6</definedName>
    <definedName name="WLDG160" localSheetId="4">'TAB 4 - Non-Mandatory'!$A$199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5" i="1" l="1"/>
  <c r="F73" i="1"/>
  <c r="H61" i="1"/>
  <c r="H57" i="1"/>
  <c r="H54" i="1"/>
  <c r="H52" i="1"/>
  <c r="H49" i="1"/>
  <c r="H48" i="1"/>
  <c r="H46" i="1"/>
  <c r="P24" i="18"/>
  <c r="O24" i="18"/>
  <c r="N24" i="18"/>
  <c r="M24" i="18"/>
  <c r="L12" i="18"/>
  <c r="L13" i="18"/>
  <c r="L14" i="18"/>
  <c r="L15" i="18"/>
  <c r="L16" i="18"/>
  <c r="L17" i="18"/>
  <c r="L18" i="18"/>
  <c r="L19" i="18"/>
  <c r="L20" i="18"/>
  <c r="L21" i="18"/>
  <c r="L22" i="18"/>
  <c r="L23" i="18"/>
  <c r="L24" i="18"/>
  <c r="L11" i="18"/>
  <c r="M46" i="18" l="1"/>
  <c r="P46" i="18" s="1"/>
  <c r="M33" i="18"/>
  <c r="P33" i="18" s="1"/>
  <c r="L27" i="18"/>
  <c r="M27" i="18" s="1"/>
  <c r="K27" i="18"/>
  <c r="M11" i="18"/>
  <c r="M12" i="18"/>
  <c r="M13" i="18"/>
  <c r="M14" i="18"/>
  <c r="M15" i="18"/>
  <c r="M16" i="18"/>
  <c r="M17" i="18"/>
  <c r="M18" i="18"/>
  <c r="M19" i="18"/>
  <c r="M20" i="18"/>
  <c r="M21" i="18"/>
  <c r="M22" i="18"/>
  <c r="M23" i="18"/>
  <c r="M10" i="18"/>
  <c r="D90" i="18"/>
  <c r="D89" i="18"/>
  <c r="C89" i="18"/>
  <c r="C90" i="18" s="1"/>
  <c r="N88" i="18"/>
  <c r="N89" i="18" s="1"/>
  <c r="N90" i="18" s="1"/>
  <c r="M88" i="18"/>
  <c r="M89" i="18" s="1"/>
  <c r="M90" i="18" s="1"/>
  <c r="H88" i="18"/>
  <c r="G88" i="18"/>
  <c r="G89" i="18" s="1"/>
  <c r="G90" i="18" s="1"/>
  <c r="F88" i="18"/>
  <c r="F89" i="18" s="1"/>
  <c r="F90" i="18" s="1"/>
  <c r="E88" i="18"/>
  <c r="E89" i="18" s="1"/>
  <c r="E90" i="18" s="1"/>
  <c r="D88" i="18"/>
  <c r="C88" i="18"/>
  <c r="N77" i="18"/>
  <c r="N78" i="18" s="1"/>
  <c r="N79" i="18" s="1"/>
  <c r="N80" i="18" s="1"/>
  <c r="N81" i="18" s="1"/>
  <c r="N82" i="18" s="1"/>
  <c r="N83" i="18" s="1"/>
  <c r="N84" i="18" s="1"/>
  <c r="N85" i="18" s="1"/>
  <c r="N86" i="18" s="1"/>
  <c r="M77" i="18"/>
  <c r="M78" i="18" s="1"/>
  <c r="M79" i="18" s="1"/>
  <c r="M80" i="18" s="1"/>
  <c r="M81" i="18" s="1"/>
  <c r="M82" i="18" s="1"/>
  <c r="M83" i="18" s="1"/>
  <c r="M84" i="18" s="1"/>
  <c r="M85" i="18" s="1"/>
  <c r="M86" i="18" s="1"/>
  <c r="J77" i="18"/>
  <c r="J78" i="18" s="1"/>
  <c r="J79" i="18" s="1"/>
  <c r="J80" i="18" s="1"/>
  <c r="J81" i="18" s="1"/>
  <c r="J82" i="18" s="1"/>
  <c r="J83" i="18" s="1"/>
  <c r="J84" i="18" s="1"/>
  <c r="J85" i="18" s="1"/>
  <c r="J86" i="18" s="1"/>
  <c r="I77" i="18"/>
  <c r="I78" i="18" s="1"/>
  <c r="I79" i="18" s="1"/>
  <c r="I80" i="18" s="1"/>
  <c r="I81" i="18" s="1"/>
  <c r="I82" i="18" s="1"/>
  <c r="I83" i="18" s="1"/>
  <c r="I84" i="18" s="1"/>
  <c r="I85" i="18" s="1"/>
  <c r="I86" i="18" s="1"/>
  <c r="I87" i="18" s="1"/>
  <c r="K87" i="18" s="1"/>
  <c r="O87" i="18" s="1"/>
  <c r="H77" i="18"/>
  <c r="H78" i="18" s="1"/>
  <c r="H79" i="18" s="1"/>
  <c r="H80" i="18" s="1"/>
  <c r="H81" i="18" s="1"/>
  <c r="H82" i="18" s="1"/>
  <c r="H83" i="18" s="1"/>
  <c r="H84" i="18" s="1"/>
  <c r="H85" i="18" s="1"/>
  <c r="H86" i="18" s="1"/>
  <c r="G77" i="18"/>
  <c r="G78" i="18" s="1"/>
  <c r="G79" i="18" s="1"/>
  <c r="G80" i="18" s="1"/>
  <c r="G81" i="18" s="1"/>
  <c r="G82" i="18" s="1"/>
  <c r="G83" i="18" s="1"/>
  <c r="G84" i="18" s="1"/>
  <c r="G85" i="18" s="1"/>
  <c r="G86" i="18" s="1"/>
  <c r="F77" i="18"/>
  <c r="F78" i="18" s="1"/>
  <c r="F79" i="18" s="1"/>
  <c r="F80" i="18" s="1"/>
  <c r="F81" i="18" s="1"/>
  <c r="F82" i="18" s="1"/>
  <c r="F83" i="18" s="1"/>
  <c r="F84" i="18" s="1"/>
  <c r="F85" i="18" s="1"/>
  <c r="F86" i="18" s="1"/>
  <c r="E77" i="18"/>
  <c r="E78" i="18" s="1"/>
  <c r="E79" i="18" s="1"/>
  <c r="E80" i="18" s="1"/>
  <c r="E81" i="18" s="1"/>
  <c r="E82" i="18" s="1"/>
  <c r="E83" i="18" s="1"/>
  <c r="E84" i="18" s="1"/>
  <c r="E85" i="18" s="1"/>
  <c r="E86" i="18" s="1"/>
  <c r="D77" i="18"/>
  <c r="D78" i="18" s="1"/>
  <c r="D79" i="18" s="1"/>
  <c r="D80" i="18" s="1"/>
  <c r="D81" i="18" s="1"/>
  <c r="D82" i="18" s="1"/>
  <c r="D83" i="18" s="1"/>
  <c r="D84" i="18" s="1"/>
  <c r="D85" i="18" s="1"/>
  <c r="D86" i="18" s="1"/>
  <c r="C77" i="18"/>
  <c r="C78" i="18" s="1"/>
  <c r="C79" i="18" s="1"/>
  <c r="C80" i="18" s="1"/>
  <c r="C81" i="18" s="1"/>
  <c r="C82" i="18" s="1"/>
  <c r="C83" i="18" s="1"/>
  <c r="C84" i="18" s="1"/>
  <c r="C85" i="18" s="1"/>
  <c r="C86" i="18" s="1"/>
  <c r="K76" i="18"/>
  <c r="O76" i="18" s="1"/>
  <c r="I39" i="18"/>
  <c r="N36" i="18"/>
  <c r="N49" i="18" s="1"/>
  <c r="N52" i="18" s="1"/>
  <c r="G36" i="18"/>
  <c r="G39" i="18" s="1"/>
  <c r="O27" i="18"/>
  <c r="O36" i="18" s="1"/>
  <c r="N27" i="18"/>
  <c r="K36" i="18"/>
  <c r="I27" i="18"/>
  <c r="I36" i="18" s="1"/>
  <c r="I49" i="18" s="1"/>
  <c r="I52" i="18" s="1"/>
  <c r="G27" i="18"/>
  <c r="F27" i="18"/>
  <c r="F36" i="18" s="1"/>
  <c r="E27" i="18"/>
  <c r="E36" i="18" s="1"/>
  <c r="E39" i="18" s="1"/>
  <c r="D27" i="18"/>
  <c r="D36" i="18" s="1"/>
  <c r="D39" i="18" s="1"/>
  <c r="C27" i="18"/>
  <c r="C36" i="18" s="1"/>
  <c r="B27" i="18"/>
  <c r="O22" i="18"/>
  <c r="O23" i="18" s="1"/>
  <c r="N22" i="18"/>
  <c r="N23" i="18" s="1"/>
  <c r="I22" i="18"/>
  <c r="I23" i="18" s="1"/>
  <c r="I24" i="18" s="1"/>
  <c r="G22" i="18"/>
  <c r="G23" i="18" s="1"/>
  <c r="G24" i="18" s="1"/>
  <c r="F22" i="18"/>
  <c r="F23" i="18" s="1"/>
  <c r="F24" i="18" s="1"/>
  <c r="E22" i="18"/>
  <c r="E23" i="18" s="1"/>
  <c r="E24" i="18" s="1"/>
  <c r="D22" i="18"/>
  <c r="D23" i="18" s="1"/>
  <c r="D24" i="18" s="1"/>
  <c r="C22" i="18"/>
  <c r="K17" i="18"/>
  <c r="K18" i="18" s="1"/>
  <c r="K19" i="18" s="1"/>
  <c r="K20" i="18" s="1"/>
  <c r="O12" i="18"/>
  <c r="O13" i="18" s="1"/>
  <c r="O14" i="18" s="1"/>
  <c r="O15" i="18" s="1"/>
  <c r="O16" i="18" s="1"/>
  <c r="O17" i="18" s="1"/>
  <c r="O18" i="18" s="1"/>
  <c r="O19" i="18" s="1"/>
  <c r="O20" i="18" s="1"/>
  <c r="N12" i="18"/>
  <c r="N13" i="18" s="1"/>
  <c r="N14" i="18" s="1"/>
  <c r="N15" i="18" s="1"/>
  <c r="N16" i="18" s="1"/>
  <c r="N17" i="18" s="1"/>
  <c r="N18" i="18" s="1"/>
  <c r="N19" i="18" s="1"/>
  <c r="N20" i="18" s="1"/>
  <c r="J12" i="18"/>
  <c r="J13" i="18" s="1"/>
  <c r="J14" i="18" s="1"/>
  <c r="J15" i="18" s="1"/>
  <c r="J16" i="18" s="1"/>
  <c r="J17" i="18" s="1"/>
  <c r="J18" i="18" s="1"/>
  <c r="J19" i="18" s="1"/>
  <c r="J20" i="18" s="1"/>
  <c r="J21" i="18" s="1"/>
  <c r="O11" i="18"/>
  <c r="N11" i="18"/>
  <c r="K11" i="18"/>
  <c r="K12" i="18" s="1"/>
  <c r="K13" i="18" s="1"/>
  <c r="K14" i="18" s="1"/>
  <c r="K15" i="18" s="1"/>
  <c r="K16" i="18" s="1"/>
  <c r="J11" i="18"/>
  <c r="I11" i="18"/>
  <c r="I12" i="18" s="1"/>
  <c r="I13" i="18" s="1"/>
  <c r="I14" i="18" s="1"/>
  <c r="I15" i="18" s="1"/>
  <c r="I16" i="18" s="1"/>
  <c r="I17" i="18" s="1"/>
  <c r="I18" i="18" s="1"/>
  <c r="I19" i="18" s="1"/>
  <c r="I20" i="18" s="1"/>
  <c r="H11" i="18"/>
  <c r="H12" i="18" s="1"/>
  <c r="H13" i="18" s="1"/>
  <c r="H14" i="18" s="1"/>
  <c r="H15" i="18" s="1"/>
  <c r="H16" i="18" s="1"/>
  <c r="H17" i="18" s="1"/>
  <c r="H18" i="18" s="1"/>
  <c r="H19" i="18" s="1"/>
  <c r="H20" i="18" s="1"/>
  <c r="H21" i="18" s="1"/>
  <c r="G11" i="18"/>
  <c r="G12" i="18" s="1"/>
  <c r="G13" i="18" s="1"/>
  <c r="G14" i="18" s="1"/>
  <c r="G15" i="18" s="1"/>
  <c r="G16" i="18" s="1"/>
  <c r="G17" i="18" s="1"/>
  <c r="G18" i="18" s="1"/>
  <c r="G19" i="18" s="1"/>
  <c r="G20" i="18" s="1"/>
  <c r="F11" i="18"/>
  <c r="F12" i="18" s="1"/>
  <c r="F13" i="18" s="1"/>
  <c r="F14" i="18" s="1"/>
  <c r="F15" i="18" s="1"/>
  <c r="F16" i="18" s="1"/>
  <c r="F17" i="18" s="1"/>
  <c r="F18" i="18" s="1"/>
  <c r="F19" i="18" s="1"/>
  <c r="F20" i="18" s="1"/>
  <c r="E11" i="18"/>
  <c r="E12" i="18" s="1"/>
  <c r="E13" i="18" s="1"/>
  <c r="E14" i="18" s="1"/>
  <c r="E15" i="18" s="1"/>
  <c r="E16" i="18" s="1"/>
  <c r="E17" i="18" s="1"/>
  <c r="E18" i="18" s="1"/>
  <c r="E19" i="18" s="1"/>
  <c r="E20" i="18" s="1"/>
  <c r="D11" i="18"/>
  <c r="D12" i="18" s="1"/>
  <c r="D13" i="18" s="1"/>
  <c r="D14" i="18" s="1"/>
  <c r="D15" i="18" s="1"/>
  <c r="D16" i="18" s="1"/>
  <c r="D17" i="18" s="1"/>
  <c r="D18" i="18" s="1"/>
  <c r="D19" i="18" s="1"/>
  <c r="D20" i="18" s="1"/>
  <c r="C11" i="18"/>
  <c r="C12" i="18" s="1"/>
  <c r="P10" i="18"/>
  <c r="L36" i="18" l="1"/>
  <c r="L39" i="18" s="1"/>
  <c r="K77" i="18"/>
  <c r="O77" i="18" s="1"/>
  <c r="G49" i="18"/>
  <c r="G52" i="18" s="1"/>
  <c r="K83" i="18"/>
  <c r="I88" i="18"/>
  <c r="I89" i="18" s="1"/>
  <c r="I90" i="18" s="1"/>
  <c r="K86" i="18"/>
  <c r="J27" i="18"/>
  <c r="J36" i="18" s="1"/>
  <c r="J22" i="18"/>
  <c r="J23" i="18" s="1"/>
  <c r="J24" i="18" s="1"/>
  <c r="P21" i="18"/>
  <c r="H22" i="18"/>
  <c r="H23" i="18" s="1"/>
  <c r="H24" i="18" s="1"/>
  <c r="H27" i="18" s="1"/>
  <c r="H36" i="18" s="1"/>
  <c r="O86" i="18"/>
  <c r="B36" i="18"/>
  <c r="K49" i="18"/>
  <c r="K52" i="18" s="1"/>
  <c r="K39" i="18"/>
  <c r="K78" i="18"/>
  <c r="O78" i="18" s="1"/>
  <c r="K84" i="18"/>
  <c r="O84" i="18" s="1"/>
  <c r="P12" i="18"/>
  <c r="C49" i="18"/>
  <c r="C52" i="18" s="1"/>
  <c r="C39" i="18"/>
  <c r="H89" i="18"/>
  <c r="H90" i="18" s="1"/>
  <c r="K90" i="18" s="1"/>
  <c r="O90" i="18" s="1"/>
  <c r="K88" i="18"/>
  <c r="O88" i="18" s="1"/>
  <c r="F39" i="18"/>
  <c r="F49" i="18"/>
  <c r="F52" i="18" s="1"/>
  <c r="K79" i="18"/>
  <c r="O79" i="18" s="1"/>
  <c r="K80" i="18"/>
  <c r="O80" i="18" s="1"/>
  <c r="O83" i="18"/>
  <c r="O49" i="18"/>
  <c r="O52" i="18" s="1"/>
  <c r="O39" i="18"/>
  <c r="E49" i="18"/>
  <c r="E52" i="18" s="1"/>
  <c r="K81" i="18"/>
  <c r="O81" i="18" s="1"/>
  <c r="C13" i="18"/>
  <c r="K85" i="18"/>
  <c r="O85" i="18" s="1"/>
  <c r="C23" i="18"/>
  <c r="D49" i="18"/>
  <c r="D52" i="18" s="1"/>
  <c r="K82" i="18"/>
  <c r="O82" i="18" s="1"/>
  <c r="N39" i="18"/>
  <c r="P11" i="18"/>
  <c r="L49" i="18" l="1"/>
  <c r="L52" i="18" s="1"/>
  <c r="P22" i="18"/>
  <c r="B49" i="18"/>
  <c r="B39" i="18"/>
  <c r="P23" i="18"/>
  <c r="C24" i="18"/>
  <c r="P13" i="18"/>
  <c r="C14" i="18"/>
  <c r="H49" i="18"/>
  <c r="H52" i="18" s="1"/>
  <c r="H39" i="18"/>
  <c r="K89" i="18"/>
  <c r="O89" i="18" s="1"/>
  <c r="J49" i="18"/>
  <c r="J52" i="18" s="1"/>
  <c r="J39" i="18"/>
  <c r="M49" i="18" l="1"/>
  <c r="B52" i="18"/>
  <c r="M36" i="18"/>
  <c r="M39" i="18" s="1"/>
  <c r="P27" i="18"/>
  <c r="P36" i="18" s="1"/>
  <c r="P39" i="18" s="1"/>
  <c r="P14" i="18"/>
  <c r="C15" i="18"/>
  <c r="P49" i="18" l="1"/>
  <c r="P52" i="18" s="1"/>
  <c r="M52" i="18"/>
  <c r="P15" i="18"/>
  <c r="C16" i="18"/>
  <c r="C17" i="18" l="1"/>
  <c r="P16" i="18"/>
  <c r="C18" i="18" l="1"/>
  <c r="P17" i="18"/>
  <c r="C19" i="18" l="1"/>
  <c r="P18" i="18"/>
  <c r="C20" i="18" l="1"/>
  <c r="P20" i="18" s="1"/>
  <c r="P19" i="18"/>
  <c r="G10" i="12" l="1"/>
  <c r="H10" i="12" s="1"/>
  <c r="B10" i="10"/>
  <c r="G9" i="13" l="1"/>
  <c r="G8" i="13"/>
  <c r="F206" i="1"/>
  <c r="F201" i="1"/>
  <c r="F200" i="1"/>
  <c r="F195" i="1"/>
  <c r="F192" i="1"/>
  <c r="F133" i="1"/>
  <c r="F132" i="1"/>
  <c r="F131" i="1"/>
  <c r="F130" i="1"/>
  <c r="F128" i="1"/>
  <c r="F127" i="1"/>
  <c r="F124" i="1"/>
  <c r="F123" i="1"/>
  <c r="F121" i="1"/>
  <c r="F120" i="1"/>
  <c r="F47" i="1" l="1"/>
  <c r="F50" i="1"/>
  <c r="F51" i="1"/>
  <c r="F53" i="1"/>
  <c r="F55" i="1"/>
  <c r="F56" i="1"/>
  <c r="F58" i="1"/>
  <c r="F29" i="1"/>
  <c r="F33" i="1"/>
  <c r="H30" i="1"/>
  <c r="H31" i="1"/>
  <c r="H32" i="1"/>
  <c r="H181" i="1"/>
  <c r="H169" i="1"/>
  <c r="H168" i="1"/>
  <c r="F39" i="1"/>
  <c r="F150" i="1"/>
  <c r="F149" i="1"/>
  <c r="F154" i="1"/>
  <c r="F153" i="1"/>
  <c r="F151" i="1"/>
  <c r="F152" i="1"/>
  <c r="H22" i="1" l="1"/>
  <c r="H191" i="1"/>
  <c r="H103" i="1"/>
  <c r="H101" i="1"/>
  <c r="F90" i="1"/>
  <c r="F76" i="1"/>
  <c r="H82" i="1" l="1"/>
  <c r="H67" i="1"/>
  <c r="H66" i="1"/>
  <c r="I77" i="8" l="1"/>
  <c r="I78" i="8" s="1"/>
  <c r="I79" i="8" s="1"/>
  <c r="I80" i="8" s="1"/>
  <c r="I81" i="8" s="1"/>
  <c r="I82" i="8" s="1"/>
  <c r="I83" i="8" s="1"/>
  <c r="I84" i="8" s="1"/>
  <c r="I85" i="8" s="1"/>
  <c r="I86" i="8" s="1"/>
  <c r="I87" i="8" s="1"/>
  <c r="I88" i="8" s="1"/>
  <c r="I89" i="8" s="1"/>
  <c r="I90" i="8" s="1"/>
  <c r="H88" i="8"/>
  <c r="H89" i="8" s="1"/>
  <c r="H90" i="8" s="1"/>
  <c r="H77" i="8"/>
  <c r="H78" i="8" s="1"/>
  <c r="H79" i="8" s="1"/>
  <c r="H80" i="8" s="1"/>
  <c r="H81" i="8" s="1"/>
  <c r="H82" i="8" s="1"/>
  <c r="H83" i="8" s="1"/>
  <c r="H84" i="8" s="1"/>
  <c r="H85" i="8" s="1"/>
  <c r="H86" i="8" s="1"/>
  <c r="B10" i="12"/>
  <c r="M88" i="8" l="1"/>
  <c r="M89" i="8" s="1"/>
  <c r="M90" i="8" s="1"/>
  <c r="L88" i="8"/>
  <c r="L89" i="8" s="1"/>
  <c r="L90" i="8" s="1"/>
  <c r="G88" i="8"/>
  <c r="G89" i="8" s="1"/>
  <c r="G90" i="8" s="1"/>
  <c r="F88" i="8"/>
  <c r="F89" i="8" s="1"/>
  <c r="F90" i="8" s="1"/>
  <c r="E88" i="8"/>
  <c r="E89" i="8" s="1"/>
  <c r="E90" i="8" s="1"/>
  <c r="D88" i="8"/>
  <c r="D89" i="8" s="1"/>
  <c r="D90" i="8" s="1"/>
  <c r="C88" i="8"/>
  <c r="C89" i="8" s="1"/>
  <c r="M77" i="8"/>
  <c r="M78" i="8" s="1"/>
  <c r="M79" i="8" s="1"/>
  <c r="M80" i="8" s="1"/>
  <c r="M81" i="8" s="1"/>
  <c r="M82" i="8" s="1"/>
  <c r="M83" i="8" s="1"/>
  <c r="M84" i="8" s="1"/>
  <c r="M85" i="8" s="1"/>
  <c r="M86" i="8" s="1"/>
  <c r="L77" i="8"/>
  <c r="L78" i="8" s="1"/>
  <c r="L79" i="8" s="1"/>
  <c r="L80" i="8" s="1"/>
  <c r="L81" i="8" s="1"/>
  <c r="L82" i="8" s="1"/>
  <c r="L83" i="8" s="1"/>
  <c r="L84" i="8" s="1"/>
  <c r="L85" i="8" s="1"/>
  <c r="L86" i="8" s="1"/>
  <c r="J77" i="8"/>
  <c r="J78" i="8" s="1"/>
  <c r="J79" i="8" s="1"/>
  <c r="J80" i="8" s="1"/>
  <c r="J81" i="8" s="1"/>
  <c r="J82" i="8" s="1"/>
  <c r="J83" i="8" s="1"/>
  <c r="J84" i="8" s="1"/>
  <c r="J85" i="8" s="1"/>
  <c r="J86" i="8" s="1"/>
  <c r="G77" i="8"/>
  <c r="G78" i="8" s="1"/>
  <c r="G79" i="8" s="1"/>
  <c r="G80" i="8" s="1"/>
  <c r="G81" i="8" s="1"/>
  <c r="G82" i="8" s="1"/>
  <c r="G83" i="8" s="1"/>
  <c r="G84" i="8" s="1"/>
  <c r="G85" i="8" s="1"/>
  <c r="G86" i="8" s="1"/>
  <c r="F77" i="8"/>
  <c r="F78" i="8" s="1"/>
  <c r="F79" i="8" s="1"/>
  <c r="F80" i="8" s="1"/>
  <c r="F81" i="8" s="1"/>
  <c r="F82" i="8" s="1"/>
  <c r="F83" i="8" s="1"/>
  <c r="F84" i="8" s="1"/>
  <c r="F85" i="8" s="1"/>
  <c r="F86" i="8" s="1"/>
  <c r="E77" i="8"/>
  <c r="E78" i="8" s="1"/>
  <c r="E79" i="8" s="1"/>
  <c r="E80" i="8" s="1"/>
  <c r="E81" i="8" s="1"/>
  <c r="E82" i="8" s="1"/>
  <c r="E83" i="8" s="1"/>
  <c r="E84" i="8" s="1"/>
  <c r="E85" i="8" s="1"/>
  <c r="E86" i="8" s="1"/>
  <c r="D77" i="8"/>
  <c r="D78" i="8" s="1"/>
  <c r="D79" i="8" s="1"/>
  <c r="D80" i="8" s="1"/>
  <c r="D81" i="8" s="1"/>
  <c r="D82" i="8" s="1"/>
  <c r="D83" i="8" s="1"/>
  <c r="D84" i="8" s="1"/>
  <c r="D85" i="8" s="1"/>
  <c r="D86" i="8" s="1"/>
  <c r="C77" i="8"/>
  <c r="C78" i="8" s="1"/>
  <c r="K76" i="8"/>
  <c r="N76" i="8" s="1"/>
  <c r="K87" i="8" l="1"/>
  <c r="N87" i="8" s="1"/>
  <c r="C90" i="8"/>
  <c r="K90" i="8" s="1"/>
  <c r="N90" i="8" s="1"/>
  <c r="K89" i="8"/>
  <c r="N89" i="8" s="1"/>
  <c r="C79" i="8"/>
  <c r="K78" i="8"/>
  <c r="N78" i="8" s="1"/>
  <c r="K88" i="8"/>
  <c r="N88" i="8" s="1"/>
  <c r="K77" i="8"/>
  <c r="N77" i="8" s="1"/>
  <c r="K79" i="8" l="1"/>
  <c r="N79" i="8" s="1"/>
  <c r="C80" i="8"/>
  <c r="K80" i="8" l="1"/>
  <c r="N80" i="8" s="1"/>
  <c r="C81" i="8"/>
  <c r="C82" i="8" l="1"/>
  <c r="K81" i="8"/>
  <c r="N81" i="8" s="1"/>
  <c r="C83" i="8" l="1"/>
  <c r="K82" i="8"/>
  <c r="N82" i="8" s="1"/>
  <c r="C84" i="8" l="1"/>
  <c r="K83" i="8"/>
  <c r="N83" i="8" s="1"/>
  <c r="K84" i="8" l="1"/>
  <c r="N84" i="8" s="1"/>
  <c r="C85" i="8"/>
  <c r="C86" i="8" l="1"/>
  <c r="K86" i="8" s="1"/>
  <c r="N86" i="8" s="1"/>
  <c r="K85" i="8"/>
  <c r="N85" i="8" s="1"/>
  <c r="H76" i="1" l="1"/>
  <c r="H73" i="1"/>
  <c r="H89" i="1"/>
  <c r="G88" i="1"/>
  <c r="I10" i="10"/>
  <c r="H10" i="10"/>
  <c r="F10" i="10"/>
  <c r="E10" i="10"/>
  <c r="C10" i="10"/>
  <c r="H87" i="1"/>
  <c r="F86" i="1"/>
  <c r="H85" i="1"/>
  <c r="F84" i="1"/>
  <c r="G83" i="1"/>
  <c r="F81" i="1"/>
  <c r="H80" i="1"/>
  <c r="F79" i="1"/>
  <c r="H78" i="1"/>
  <c r="H77" i="1"/>
  <c r="G75" i="1"/>
  <c r="G74" i="1"/>
  <c r="G72" i="1"/>
  <c r="H196" i="1"/>
  <c r="F196" i="1"/>
  <c r="H68" i="1"/>
  <c r="H65" i="1"/>
  <c r="H64" i="1"/>
  <c r="F63" i="1"/>
  <c r="H63" i="1"/>
  <c r="H62" i="1"/>
  <c r="H60" i="1"/>
  <c r="H129" i="1"/>
  <c r="F129" i="1"/>
  <c r="H126" i="1"/>
  <c r="H134" i="1"/>
  <c r="H125" i="1"/>
  <c r="H122" i="1"/>
  <c r="H119" i="1"/>
  <c r="F126" i="1"/>
  <c r="H141" i="1"/>
  <c r="F141" i="1"/>
  <c r="H116" i="1"/>
  <c r="F116" i="1"/>
  <c r="H114" i="1"/>
  <c r="F114" i="1"/>
  <c r="H115" i="1"/>
  <c r="F115" i="1"/>
  <c r="M11" i="8"/>
  <c r="M12" i="8" s="1"/>
  <c r="M13" i="8" s="1"/>
  <c r="M14" i="8" s="1"/>
  <c r="M15" i="8" s="1"/>
  <c r="M16" i="8" s="1"/>
  <c r="M17" i="8" s="1"/>
  <c r="M18" i="8" s="1"/>
  <c r="M19" i="8" s="1"/>
  <c r="M20" i="8" s="1"/>
  <c r="M22" i="8"/>
  <c r="M23" i="8" s="1"/>
  <c r="M24" i="8" s="1"/>
  <c r="I11" i="8"/>
  <c r="I12" i="8" s="1"/>
  <c r="I13" i="8" s="1"/>
  <c r="I14" i="8" s="1"/>
  <c r="I15" i="8" s="1"/>
  <c r="I16" i="8" s="1"/>
  <c r="I17" i="8" s="1"/>
  <c r="I18" i="8" s="1"/>
  <c r="I19" i="8" s="1"/>
  <c r="I20" i="8" s="1"/>
  <c r="G11" i="8"/>
  <c r="G12" i="8" s="1"/>
  <c r="G13" i="8" s="1"/>
  <c r="G14" i="8" s="1"/>
  <c r="G15" i="8" s="1"/>
  <c r="G16" i="8" s="1"/>
  <c r="G17" i="8" s="1"/>
  <c r="G18" i="8" s="1"/>
  <c r="G19" i="8" s="1"/>
  <c r="G20" i="8" s="1"/>
  <c r="G22" i="8"/>
  <c r="G23" i="8" s="1"/>
  <c r="G24" i="8" s="1"/>
  <c r="F11" i="8"/>
  <c r="F12" i="8" s="1"/>
  <c r="F13" i="8" s="1"/>
  <c r="F14" i="8" s="1"/>
  <c r="F15" i="8" s="1"/>
  <c r="F16" i="8" s="1"/>
  <c r="F17" i="8" s="1"/>
  <c r="F18" i="8" s="1"/>
  <c r="F19" i="8" s="1"/>
  <c r="F20" i="8" s="1"/>
  <c r="F22" i="8"/>
  <c r="F23" i="8" s="1"/>
  <c r="F24" i="8" s="1"/>
  <c r="E11" i="8"/>
  <c r="E12" i="8" s="1"/>
  <c r="E13" i="8" s="1"/>
  <c r="E14" i="8" s="1"/>
  <c r="E15" i="8" s="1"/>
  <c r="E16" i="8" s="1"/>
  <c r="E17" i="8" s="1"/>
  <c r="E18" i="8" s="1"/>
  <c r="E19" i="8" s="1"/>
  <c r="E20" i="8" s="1"/>
  <c r="E22" i="8"/>
  <c r="E23" i="8" s="1"/>
  <c r="E24" i="8" s="1"/>
  <c r="D11" i="8"/>
  <c r="D12" i="8" s="1"/>
  <c r="D13" i="8" s="1"/>
  <c r="D14" i="8" s="1"/>
  <c r="D15" i="8" s="1"/>
  <c r="D16" i="8" s="1"/>
  <c r="D17" i="8" s="1"/>
  <c r="D18" i="8" s="1"/>
  <c r="D19" i="8" s="1"/>
  <c r="D20" i="8" s="1"/>
  <c r="D22" i="8"/>
  <c r="D23" i="8" s="1"/>
  <c r="D24" i="8" s="1"/>
  <c r="C11" i="8"/>
  <c r="C12" i="8" s="1"/>
  <c r="C22" i="8"/>
  <c r="C23" i="8" s="1"/>
  <c r="C24" i="8" s="1"/>
  <c r="H11" i="8"/>
  <c r="H12" i="8" s="1"/>
  <c r="H13" i="8" s="1"/>
  <c r="H14" i="8" s="1"/>
  <c r="H15" i="8" s="1"/>
  <c r="H16" i="8" s="1"/>
  <c r="H17" i="8" s="1"/>
  <c r="H18" i="8" s="1"/>
  <c r="H19" i="8" s="1"/>
  <c r="H20" i="8" s="1"/>
  <c r="H21" i="8" s="1"/>
  <c r="J11" i="8"/>
  <c r="J12" i="8" s="1"/>
  <c r="J13" i="8" s="1"/>
  <c r="J14" i="8" s="1"/>
  <c r="J15" i="8" s="1"/>
  <c r="J16" i="8" s="1"/>
  <c r="J17" i="8" s="1"/>
  <c r="J18" i="8" s="1"/>
  <c r="J19" i="8" s="1"/>
  <c r="J20" i="8" s="1"/>
  <c r="J21" i="8" s="1"/>
  <c r="K11" i="8"/>
  <c r="K12" i="8" s="1"/>
  <c r="K13" i="8" s="1"/>
  <c r="K14" i="8" s="1"/>
  <c r="K15" i="8" s="1"/>
  <c r="K16" i="8" s="1"/>
  <c r="K17" i="8" s="1"/>
  <c r="K18" i="8" s="1"/>
  <c r="K19" i="8" s="1"/>
  <c r="K20" i="8" s="1"/>
  <c r="L10" i="8"/>
  <c r="O10" i="8" s="1"/>
  <c r="N11" i="8"/>
  <c r="N12" i="8" s="1"/>
  <c r="N13" i="8" s="1"/>
  <c r="N14" i="8" s="1"/>
  <c r="N15" i="8" s="1"/>
  <c r="N16" i="8" s="1"/>
  <c r="N17" i="8" s="1"/>
  <c r="N18" i="8" s="1"/>
  <c r="N19" i="8" s="1"/>
  <c r="N20" i="8" s="1"/>
  <c r="N22" i="8"/>
  <c r="N23" i="8" s="1"/>
  <c r="N24" i="8" s="1"/>
  <c r="I13" i="10"/>
  <c r="H13" i="10"/>
  <c r="H42" i="1"/>
  <c r="F42" i="1"/>
  <c r="H92" i="1"/>
  <c r="F92" i="1"/>
  <c r="H138" i="1"/>
  <c r="F138" i="1"/>
  <c r="H137" i="1"/>
  <c r="F137" i="1"/>
  <c r="H51" i="1"/>
  <c r="F189" i="1"/>
  <c r="H204" i="1"/>
  <c r="F204" i="1"/>
  <c r="H41" i="1"/>
  <c r="F41" i="1"/>
  <c r="H38" i="1"/>
  <c r="F38" i="1"/>
  <c r="H184" i="1"/>
  <c r="F184" i="1"/>
  <c r="H183" i="1"/>
  <c r="F183" i="1"/>
  <c r="H185" i="1"/>
  <c r="F185" i="1"/>
  <c r="H182" i="1"/>
  <c r="F182" i="1"/>
  <c r="H170" i="1"/>
  <c r="F170" i="1"/>
  <c r="H180" i="1"/>
  <c r="F180" i="1"/>
  <c r="H186" i="1"/>
  <c r="F186" i="1"/>
  <c r="H179" i="1"/>
  <c r="F179" i="1"/>
  <c r="H178" i="1"/>
  <c r="F178" i="1"/>
  <c r="H177" i="1"/>
  <c r="F177" i="1"/>
  <c r="H176" i="1"/>
  <c r="F176" i="1"/>
  <c r="H175" i="1"/>
  <c r="F175" i="1"/>
  <c r="H174" i="1"/>
  <c r="F174" i="1"/>
  <c r="H167" i="1"/>
  <c r="F167" i="1"/>
  <c r="H173" i="1"/>
  <c r="F173" i="1"/>
  <c r="H172" i="1"/>
  <c r="F172" i="1"/>
  <c r="H171" i="1"/>
  <c r="F171" i="1"/>
  <c r="H166" i="1"/>
  <c r="F166" i="1"/>
  <c r="H165" i="1"/>
  <c r="F165" i="1"/>
  <c r="H164" i="1"/>
  <c r="F164" i="1"/>
  <c r="H26" i="1"/>
  <c r="F26" i="1"/>
  <c r="H159" i="1"/>
  <c r="F159" i="1"/>
  <c r="H157" i="1"/>
  <c r="F157" i="1"/>
  <c r="H156" i="1"/>
  <c r="F156" i="1"/>
  <c r="H147" i="1"/>
  <c r="F147" i="1"/>
  <c r="H145" i="1"/>
  <c r="F145" i="1"/>
  <c r="H146" i="1"/>
  <c r="F146" i="1"/>
  <c r="H144" i="1"/>
  <c r="F144" i="1"/>
  <c r="H148" i="1"/>
  <c r="F148" i="1"/>
  <c r="F155" i="1"/>
  <c r="H155" i="1"/>
  <c r="F158" i="1"/>
  <c r="H158" i="1"/>
  <c r="F160" i="1"/>
  <c r="H143" i="1"/>
  <c r="F143" i="1"/>
  <c r="F203" i="1"/>
  <c r="H207" i="1"/>
  <c r="F207" i="1"/>
  <c r="H202" i="1"/>
  <c r="F202" i="1"/>
  <c r="F193" i="1"/>
  <c r="F113" i="1"/>
  <c r="H112" i="1"/>
  <c r="F112" i="1"/>
  <c r="H111" i="1"/>
  <c r="F111" i="1"/>
  <c r="H110" i="1"/>
  <c r="F110" i="1"/>
  <c r="F83" i="1"/>
  <c r="F74" i="1"/>
  <c r="F68" i="1"/>
  <c r="F64" i="1"/>
  <c r="F96" i="1"/>
  <c r="H102" i="1"/>
  <c r="F102" i="1"/>
  <c r="F100" i="1"/>
  <c r="F99" i="1"/>
  <c r="H98" i="1"/>
  <c r="F98" i="1"/>
  <c r="H97" i="1"/>
  <c r="F97" i="1"/>
  <c r="F62" i="1"/>
  <c r="F60" i="1"/>
  <c r="H213" i="1"/>
  <c r="F213" i="1"/>
  <c r="H212" i="1"/>
  <c r="F212" i="1"/>
  <c r="H211" i="1"/>
  <c r="F211" i="1"/>
  <c r="H210" i="1"/>
  <c r="F210" i="1"/>
  <c r="H209" i="1"/>
  <c r="F209" i="1"/>
  <c r="H198" i="1"/>
  <c r="H205" i="1"/>
  <c r="F190" i="1"/>
  <c r="F198" i="1"/>
  <c r="F199" i="1"/>
  <c r="F194" i="1"/>
  <c r="F205" i="1"/>
  <c r="F188" i="1"/>
  <c r="H55" i="1"/>
  <c r="F197" i="1"/>
  <c r="F135" i="1"/>
  <c r="F125" i="1"/>
  <c r="F119" i="1"/>
  <c r="F85" i="1"/>
  <c r="F80" i="1"/>
  <c r="F45" i="1"/>
  <c r="F43" i="1"/>
  <c r="F40" i="1"/>
  <c r="F16" i="1"/>
  <c r="F22" i="1"/>
  <c r="H197" i="1"/>
  <c r="H53" i="1"/>
  <c r="H56" i="1"/>
  <c r="H50" i="1"/>
  <c r="H43" i="1"/>
  <c r="H39" i="1"/>
  <c r="H40" i="1"/>
  <c r="H29" i="1"/>
  <c r="F8" i="1"/>
  <c r="H8" i="1"/>
  <c r="F9" i="1"/>
  <c r="H9" i="1"/>
  <c r="F10" i="1"/>
  <c r="H10" i="1"/>
  <c r="F11" i="1"/>
  <c r="H11" i="1"/>
  <c r="F12" i="1"/>
  <c r="F13" i="1"/>
  <c r="H13" i="1"/>
  <c r="F14" i="1"/>
  <c r="H14" i="1"/>
  <c r="F15" i="1"/>
  <c r="H15" i="1"/>
  <c r="H16" i="1"/>
  <c r="F117" i="1"/>
  <c r="H117" i="1"/>
  <c r="F95" i="1"/>
  <c r="H95" i="1"/>
  <c r="F108" i="1"/>
  <c r="F65" i="1"/>
  <c r="F139" i="1"/>
  <c r="H139" i="1"/>
  <c r="F18" i="1"/>
  <c r="H18" i="1"/>
  <c r="F24" i="1"/>
  <c r="H24" i="1"/>
  <c r="F25" i="1"/>
  <c r="H25" i="1"/>
  <c r="F21" i="1"/>
  <c r="H21" i="1"/>
  <c r="F20" i="1"/>
  <c r="H20" i="1"/>
  <c r="F23" i="1"/>
  <c r="H23" i="1"/>
  <c r="F19" i="1"/>
  <c r="H19" i="1"/>
  <c r="B27" i="8"/>
  <c r="B36" i="8" s="1"/>
  <c r="B39" i="8" s="1"/>
  <c r="K27" i="8"/>
  <c r="K36" i="8" s="1"/>
  <c r="C27" i="8"/>
  <c r="C36" i="8" s="1"/>
  <c r="C49" i="8" s="1"/>
  <c r="N27" i="8"/>
  <c r="N36" i="8" s="1"/>
  <c r="F27" i="8"/>
  <c r="E27" i="8"/>
  <c r="E36" i="8" s="1"/>
  <c r="D27" i="8"/>
  <c r="G27" i="8"/>
  <c r="G36" i="8"/>
  <c r="G49" i="8" s="1"/>
  <c r="M27" i="8"/>
  <c r="E11" i="12"/>
  <c r="E10" i="12"/>
  <c r="E9" i="12"/>
  <c r="H9" i="12"/>
  <c r="H11" i="12"/>
  <c r="G39" i="8" l="1"/>
  <c r="F134" i="1"/>
  <c r="F122" i="1"/>
  <c r="F87" i="1"/>
  <c r="H86" i="1"/>
  <c r="H84" i="1"/>
  <c r="H81" i="1"/>
  <c r="H79" i="1"/>
  <c r="F78" i="1"/>
  <c r="F77" i="1"/>
  <c r="F75" i="1"/>
  <c r="F72" i="1"/>
  <c r="G52" i="8"/>
  <c r="J27" i="8"/>
  <c r="J36" i="8" s="1"/>
  <c r="J22" i="8"/>
  <c r="J23" i="8" s="1"/>
  <c r="J24" i="8" s="1"/>
  <c r="K49" i="8"/>
  <c r="K39" i="8"/>
  <c r="I22" i="8"/>
  <c r="I23" i="8" s="1"/>
  <c r="I24" i="8" s="1"/>
  <c r="I27" i="8"/>
  <c r="I36" i="8" s="1"/>
  <c r="I39" i="8" s="1"/>
  <c r="N39" i="8"/>
  <c r="N49" i="8"/>
  <c r="H22" i="8"/>
  <c r="L21" i="8"/>
  <c r="O21" i="8" s="1"/>
  <c r="E39" i="8"/>
  <c r="L12" i="8"/>
  <c r="O12" i="8" s="1"/>
  <c r="C13" i="8"/>
  <c r="C52" i="8"/>
  <c r="C39" i="8"/>
  <c r="M36" i="8"/>
  <c r="B49" i="8"/>
  <c r="B52" i="8" s="1"/>
  <c r="L11" i="8"/>
  <c r="O11" i="8" s="1"/>
  <c r="F36" i="8"/>
  <c r="I49" i="8" l="1"/>
  <c r="F49" i="8"/>
  <c r="F39" i="8"/>
  <c r="L33" i="8"/>
  <c r="O33" i="8" s="1"/>
  <c r="M49" i="8"/>
  <c r="M39" i="8"/>
  <c r="L46" i="8"/>
  <c r="K52" i="8"/>
  <c r="D36" i="8"/>
  <c r="L22" i="8"/>
  <c r="O22" i="8" s="1"/>
  <c r="H23" i="8"/>
  <c r="L13" i="8"/>
  <c r="O13" i="8" s="1"/>
  <c r="C14" i="8"/>
  <c r="E49" i="8"/>
  <c r="N52" i="8"/>
  <c r="J39" i="8"/>
  <c r="J49" i="8"/>
  <c r="I52" i="8" l="1"/>
  <c r="O46" i="8"/>
  <c r="F52" i="8"/>
  <c r="L14" i="8"/>
  <c r="O14" i="8" s="1"/>
  <c r="C15" i="8"/>
  <c r="D39" i="8"/>
  <c r="D49" i="8"/>
  <c r="J52" i="8"/>
  <c r="E52" i="8"/>
  <c r="H24" i="8"/>
  <c r="L23" i="8"/>
  <c r="O23" i="8" s="1"/>
  <c r="M52" i="8"/>
  <c r="H27" i="8" l="1"/>
  <c r="L24" i="8"/>
  <c r="O24" i="8" s="1"/>
  <c r="C16" i="8"/>
  <c r="L15" i="8"/>
  <c r="O15" i="8" s="1"/>
  <c r="D52" i="8"/>
  <c r="L16" i="8" l="1"/>
  <c r="O16" i="8" s="1"/>
  <c r="C17" i="8"/>
  <c r="H36" i="8"/>
  <c r="L27" i="8"/>
  <c r="B18" i="12" l="1"/>
  <c r="B26" i="12" s="1"/>
  <c r="L36" i="8"/>
  <c r="L39" i="8" s="1"/>
  <c r="O27" i="8"/>
  <c r="O36" i="8" s="1"/>
  <c r="B17" i="12"/>
  <c r="B19" i="12"/>
  <c r="H39" i="8"/>
  <c r="H49" i="8"/>
  <c r="L17" i="8"/>
  <c r="O17" i="8" s="1"/>
  <c r="C18" i="8"/>
  <c r="C11" i="10" l="1"/>
  <c r="C15" i="10" s="1"/>
  <c r="B27" i="12"/>
  <c r="C19" i="8"/>
  <c r="L18" i="8"/>
  <c r="O18" i="8" s="1"/>
  <c r="B25" i="12"/>
  <c r="B11" i="10"/>
  <c r="B15" i="10" s="1"/>
  <c r="H52" i="8"/>
  <c r="L49" i="8"/>
  <c r="O39" i="8"/>
  <c r="D17" i="12"/>
  <c r="D18" i="12"/>
  <c r="D19" i="12"/>
  <c r="C20" i="8" l="1"/>
  <c r="L20" i="8" s="1"/>
  <c r="O20" i="8" s="1"/>
  <c r="L19" i="8"/>
  <c r="O19" i="8" s="1"/>
  <c r="D25" i="12"/>
  <c r="E25" i="12" s="1"/>
  <c r="E11" i="10"/>
  <c r="E15" i="10" s="1"/>
  <c r="E17" i="10" s="1"/>
  <c r="E17" i="12"/>
  <c r="D27" i="12"/>
  <c r="E27" i="12" s="1"/>
  <c r="F11" i="10"/>
  <c r="F15" i="10" s="1"/>
  <c r="F17" i="10" s="1"/>
  <c r="E19" i="12"/>
  <c r="D26" i="12"/>
  <c r="E26" i="12" s="1"/>
  <c r="E18" i="12"/>
  <c r="G18" i="12"/>
  <c r="O49" i="8"/>
  <c r="G17" i="12"/>
  <c r="G19" i="12"/>
  <c r="L52" i="8"/>
  <c r="G26" i="12" l="1"/>
  <c r="H18" i="12"/>
  <c r="O52" i="8"/>
  <c r="I11" i="10"/>
  <c r="I15" i="10" s="1"/>
  <c r="I17" i="10" s="1"/>
  <c r="G27" i="12"/>
  <c r="H27" i="12" s="1"/>
  <c r="H19" i="12"/>
  <c r="H11" i="10"/>
  <c r="H15" i="10" s="1"/>
  <c r="H17" i="10" s="1"/>
  <c r="G25" i="12"/>
  <c r="H25" i="12" s="1"/>
  <c r="H17" i="12"/>
  <c r="H26" i="12" l="1"/>
</calcChain>
</file>

<file path=xl/sharedStrings.xml><?xml version="1.0" encoding="utf-8"?>
<sst xmlns="http://schemas.openxmlformats.org/spreadsheetml/2006/main" count="1968" uniqueCount="500">
  <si>
    <t>DESCRIPTION</t>
  </si>
  <si>
    <t>RUBRIC</t>
  </si>
  <si>
    <t>BOR AUTHORIZATION</t>
  </si>
  <si>
    <t>FUND</t>
  </si>
  <si>
    <t>Current Unrestricted Fees</t>
  </si>
  <si>
    <t>Deferred Payment Late Fee</t>
  </si>
  <si>
    <t>Transcript Fee</t>
  </si>
  <si>
    <t>Agency</t>
  </si>
  <si>
    <t>% CHANGE</t>
  </si>
  <si>
    <t>Nonres.</t>
  </si>
  <si>
    <t>Course</t>
  </si>
  <si>
    <t>Registration</t>
  </si>
  <si>
    <t>Tuition</t>
  </si>
  <si>
    <t>Building</t>
  </si>
  <si>
    <t>SU</t>
  </si>
  <si>
    <t>Resident</t>
  </si>
  <si>
    <t>Credit</t>
  </si>
  <si>
    <t>Fee</t>
  </si>
  <si>
    <t>Total</t>
  </si>
  <si>
    <t>FTE  Rate</t>
  </si>
  <si>
    <t>Proposed</t>
  </si>
  <si>
    <t>Increase</t>
  </si>
  <si>
    <t>NOTES:</t>
  </si>
  <si>
    <t>Percent</t>
  </si>
  <si>
    <t>1</t>
  </si>
  <si>
    <t>Note Explanations:</t>
  </si>
  <si>
    <t>3</t>
  </si>
  <si>
    <t>Additional</t>
  </si>
  <si>
    <t>2</t>
  </si>
  <si>
    <t>JUSTIFICATION</t>
  </si>
  <si>
    <t>Unit Name:</t>
  </si>
  <si>
    <t>Undergraduate Mandatory Fees -- Rates per Semester</t>
  </si>
  <si>
    <t>Non-Mandatory Fees -- Rates per Semester</t>
  </si>
  <si>
    <t>Nonresident</t>
  </si>
  <si>
    <t>Annual Tuition</t>
  </si>
  <si>
    <t>Annual Mandatory Fees</t>
  </si>
  <si>
    <t>Average cost of course fees</t>
  </si>
  <si>
    <t>Total Average Cost of Attendance</t>
  </si>
  <si>
    <t>For An Undergraduate Full Time Student (15 credits per semester)</t>
  </si>
  <si>
    <t>Annual Percent Change</t>
  </si>
  <si>
    <t>Average annual cost for books/supplies</t>
  </si>
  <si>
    <t>Computer Fee</t>
  </si>
  <si>
    <t>Equipment Fee</t>
  </si>
  <si>
    <t>Non-Resident Building Fee</t>
  </si>
  <si>
    <t>Mandatory Fees Assessed All Students</t>
  </si>
  <si>
    <t>Mandatory Fees -- Authorization, Fund, and Description</t>
  </si>
  <si>
    <t>Additional Mandatory Fees Assessed Non-Resident Students</t>
  </si>
  <si>
    <t>% Increase</t>
  </si>
  <si>
    <t>Resident UG</t>
  </si>
  <si>
    <t>WUE</t>
  </si>
  <si>
    <t>Nonresident UG</t>
  </si>
  <si>
    <t>Category</t>
  </si>
  <si>
    <t>Tuition Rates per Semester for a Full Time Student</t>
  </si>
  <si>
    <t>Mandatory Fees per Semester for a Full Time Student</t>
  </si>
  <si>
    <t>Tuition and Mandatory Fees per Semester for a Full Time Student</t>
  </si>
  <si>
    <t>NAME OF FEE</t>
  </si>
  <si>
    <t>THE MONTANA UNIVERSITY SYSTEM</t>
  </si>
  <si>
    <t>Bldg</t>
  </si>
  <si>
    <t>Maint</t>
  </si>
  <si>
    <t>Equip</t>
  </si>
  <si>
    <t>Stud</t>
  </si>
  <si>
    <t>Gov</t>
  </si>
  <si>
    <t>Registration Fee</t>
  </si>
  <si>
    <t>Nonrefundable charge to all enrolling students each semester.</t>
  </si>
  <si>
    <t>Building Maintenance Fee</t>
  </si>
  <si>
    <t>Technology Fee</t>
  </si>
  <si>
    <t>Per credit hour fee used primarily to update equipment for technical and trades programs.  (Capped at 12 credit hours.)</t>
  </si>
  <si>
    <t>Academic Facility Fee</t>
  </si>
  <si>
    <t>Student Government Fee</t>
  </si>
  <si>
    <t>Flat fee charge to all enrolling students each semester.</t>
  </si>
  <si>
    <t>Student Union Fee</t>
  </si>
  <si>
    <t>Per credit hour fee in addition to the in-state Building Maintenance Fee.  (Capped at 12 credit hours.)</t>
  </si>
  <si>
    <t>Application Fee</t>
  </si>
  <si>
    <t>Returned Check Fee</t>
  </si>
  <si>
    <t>Drop/Add Fee</t>
  </si>
  <si>
    <t xml:space="preserve">Deferred Payment Service Fee </t>
  </si>
  <si>
    <t>Charge for additional transcripts after a student receives first copy free.</t>
  </si>
  <si>
    <t xml:space="preserve">Charge for any class schedule change after 1st change, or any change after 15th day. </t>
  </si>
  <si>
    <t xml:space="preserve">Administrative Charge per semester for students electing installment payment of fees. </t>
  </si>
  <si>
    <t>Late Charge assessed for delinquent payment on deferred payment installments.</t>
  </si>
  <si>
    <t>Academic Placement Test</t>
  </si>
  <si>
    <t>Student ID Fee</t>
  </si>
  <si>
    <t>Graduation Fee</t>
  </si>
  <si>
    <t>Distributed Learning Fee</t>
  </si>
  <si>
    <t>Orientation Fee</t>
  </si>
  <si>
    <t>Continuing Education (minimum per day)</t>
  </si>
  <si>
    <t xml:space="preserve">Charge for each ID card issued.  </t>
  </si>
  <si>
    <t xml:space="preserve">Charge for each ID card replacement.  </t>
  </si>
  <si>
    <t>Charged to orientation participants to defray cost of materials, meals and administration.</t>
  </si>
  <si>
    <t>No Change</t>
  </si>
  <si>
    <t>Charge to students wishing to have a certified copy of their admissions file for transferring to another campus.</t>
  </si>
  <si>
    <t>Single Admissions File Fee</t>
  </si>
  <si>
    <t>Diploma Replacement Fee</t>
  </si>
  <si>
    <t>Charge to students to replace their diploma.</t>
  </si>
  <si>
    <t>Fees</t>
  </si>
  <si>
    <t>Expedited Transcript Fee</t>
  </si>
  <si>
    <t>Program Materials - Nursing - Laundry</t>
  </si>
  <si>
    <t>Student ID Replacement Fee</t>
  </si>
  <si>
    <t>Charge to students to have their official transcripts handled within the same business day.</t>
  </si>
  <si>
    <t>Library</t>
  </si>
  <si>
    <t>Library Fee</t>
  </si>
  <si>
    <t>Per credit hour fee used primarily to acquire material for the Library's core collection.  (Capped at 12 credit hours.)</t>
  </si>
  <si>
    <t>Note:</t>
  </si>
  <si>
    <t xml:space="preserve"> </t>
  </si>
  <si>
    <t>Course Challenge Fee</t>
  </si>
  <si>
    <t xml:space="preserve">Charge assessed for any returned checks. </t>
  </si>
  <si>
    <t xml:space="preserve">Program fee charged to students to cover cost of a cleaning linens used in class labs. </t>
  </si>
  <si>
    <t>Designated Fees - Miscellaneous</t>
  </si>
  <si>
    <t>Designated Fees - Program Fees</t>
  </si>
  <si>
    <t>Designated Fees - Course Fees</t>
  </si>
  <si>
    <t>Accounting</t>
  </si>
  <si>
    <t>Art</t>
  </si>
  <si>
    <t>Automotive</t>
  </si>
  <si>
    <t>Construction</t>
  </si>
  <si>
    <t>Diesel</t>
  </si>
  <si>
    <t>Machine Tool</t>
  </si>
  <si>
    <t>Nursing</t>
  </si>
  <si>
    <t>Office Technology</t>
  </si>
  <si>
    <t>Welding</t>
  </si>
  <si>
    <t>Fire &amp; Rescue</t>
  </si>
  <si>
    <t xml:space="preserve">Class fee charged to students to cover the cost of the certification test and supplies. </t>
  </si>
  <si>
    <t>Helena College University of Montana</t>
  </si>
  <si>
    <t>Unit Name:     Helena College University of Montana</t>
  </si>
  <si>
    <t xml:space="preserve"> THE MONTANA UNIVERSITY SYSTEM </t>
  </si>
  <si>
    <t>Information Technology</t>
  </si>
  <si>
    <t>Sheet Metal Apprenticeship</t>
  </si>
  <si>
    <t>Class Materials -  Basic Ductwork Installation (SHML160)</t>
  </si>
  <si>
    <t>Class Materials - Duct Liners and Insulation (SHML210)</t>
  </si>
  <si>
    <t>Class Materials -  Sheet Metal Shop Practices (SHML260)</t>
  </si>
  <si>
    <t>Class Materials - Advanced Layout and Fabrication/Plasma Cutting (SHML270)</t>
  </si>
  <si>
    <t>Class Materials - Metal Materials, Fasteners, Hand Tools and Machine Tools (SHML120)</t>
  </si>
  <si>
    <t>Aviation</t>
  </si>
  <si>
    <t>One-time charge to graduating students whom request a certificate/diploma.</t>
  </si>
  <si>
    <t>Science</t>
  </si>
  <si>
    <t>H60050</t>
  </si>
  <si>
    <t>Index</t>
  </si>
  <si>
    <t>H60380</t>
  </si>
  <si>
    <t>H60280</t>
  </si>
  <si>
    <t>H60530</t>
  </si>
  <si>
    <t>H60520</t>
  </si>
  <si>
    <t>H60390</t>
  </si>
  <si>
    <t>H60515</t>
  </si>
  <si>
    <t>H60535</t>
  </si>
  <si>
    <t>Rounded to the nearest nickel</t>
  </si>
  <si>
    <t>FY18</t>
  </si>
  <si>
    <t>The increase is to cover the increased cost of the software product used by the students.</t>
  </si>
  <si>
    <t xml:space="preserve">ARTZ 221 - Painting I
</t>
  </si>
  <si>
    <t xml:space="preserve">AST 118 - Brakes &amp; Chassis Lab 
</t>
  </si>
  <si>
    <t xml:space="preserve">AVMT 145 - Composites and Plastics </t>
  </si>
  <si>
    <t xml:space="preserve">AVMT 140 - Sheet Metal </t>
  </si>
  <si>
    <t xml:space="preserve">AVMT 155 - Aircraft Covering/Aircraft Finishes </t>
  </si>
  <si>
    <t xml:space="preserve">DST 145 - Diesel Engine Repair </t>
  </si>
  <si>
    <t xml:space="preserve">DST 200 - Diesel Engine Performance </t>
  </si>
  <si>
    <t xml:space="preserve">DST 210 - Diesel Maintenance Practices </t>
  </si>
  <si>
    <t>DST 130 - Heating and Air Conditioning</t>
  </si>
  <si>
    <t>DST 211 - Electronic Systems</t>
  </si>
  <si>
    <t xml:space="preserve">MACH 130 - Machine Shop </t>
  </si>
  <si>
    <t xml:space="preserve">MACH 132 - Engine Lathes </t>
  </si>
  <si>
    <t xml:space="preserve">MACH 240 - Metallurgy </t>
  </si>
  <si>
    <t xml:space="preserve">MACH134 - Mills </t>
  </si>
  <si>
    <t xml:space="preserve">MACH 245 - Shop Practices </t>
  </si>
  <si>
    <t xml:space="preserve">AVMT 160 - Welding Related </t>
  </si>
  <si>
    <t xml:space="preserve">WLDG 151 -  Shop Practices </t>
  </si>
  <si>
    <t xml:space="preserve">WLDG 227 - Advanced Joining Theory and practical application </t>
  </si>
  <si>
    <t>The increase is to cover the increased cost of the product used by the students.</t>
  </si>
  <si>
    <t>NRSG 152 - Name Tag</t>
  </si>
  <si>
    <t>NRSG 232 - Name Tag</t>
  </si>
  <si>
    <t>NRSG 250 - Name Tag</t>
  </si>
  <si>
    <t>NRSG 256 - Name Tag</t>
  </si>
  <si>
    <t>NRSG 148 - Nursing Pin</t>
  </si>
  <si>
    <t>NRSG 266 - Nursing Pin</t>
  </si>
  <si>
    <t xml:space="preserve">NRSG 130 - Nursing Test - PN </t>
  </si>
  <si>
    <t xml:space="preserve">NRSG 256 - Nursing Test - RN </t>
  </si>
  <si>
    <t xml:space="preserve">NRSG 232 - Nursing Test - RN </t>
  </si>
  <si>
    <t xml:space="preserve">Course fee charged to students one time to cover cost of a name tag.  </t>
  </si>
  <si>
    <t xml:space="preserve">Course fee charged to students one time to cover cost of a nursing pin.   </t>
  </si>
  <si>
    <t xml:space="preserve">NRSG 130 - Nursing Software  </t>
  </si>
  <si>
    <t xml:space="preserve">NRSG 230 - Nursing Software  </t>
  </si>
  <si>
    <t xml:space="preserve">NRSG 256 - Nursing Software  </t>
  </si>
  <si>
    <t>NRSG 131- Fundamentals of Nursing</t>
  </si>
  <si>
    <t xml:space="preserve">NRSG 233 - Fundamentals of Nursing </t>
  </si>
  <si>
    <t xml:space="preserve">NRSG 136 - Pharmacology Lab </t>
  </si>
  <si>
    <t xml:space="preserve">NRSG 231 - Pharmacology Lab </t>
  </si>
  <si>
    <t xml:space="preserve">NRSG 265 - Advanced Clinical Skills </t>
  </si>
  <si>
    <t xml:space="preserve">NRSG 260 - Advanced Clinical Skills </t>
  </si>
  <si>
    <t>ITS 280 - CISCO</t>
  </si>
  <si>
    <t xml:space="preserve">167-102-R0515 </t>
  </si>
  <si>
    <t>Portfolio Assessment Fee</t>
  </si>
  <si>
    <t>AVMT 230 - Reciprocating Engines and Systems</t>
  </si>
  <si>
    <t>Mathematics</t>
  </si>
  <si>
    <t xml:space="preserve">Course fee charged to RN students to cover cost of documentation software they will use in several courses.  </t>
  </si>
  <si>
    <t>Course fee charged to RN students to cover cost of documentation software they will use in several courses.  This is a one time charge that gives students access to the software for four semesters.</t>
  </si>
  <si>
    <t xml:space="preserve">AVMT 115 - Materials and Processes/Fluid lines and Fittings/ Cleaning and Corrosion Control </t>
  </si>
  <si>
    <t>Late Payment Fee</t>
  </si>
  <si>
    <t>A fee charged to a student who registered for classes prior to the first day of classes but who has not paid their bill or made arrangements for the payment of their bill by the end of the first day of classes.</t>
  </si>
  <si>
    <t xml:space="preserve">In accordance with Regent policy, Helena College has established a minimum of $100.00 per continuing education course.  The tuition for each course varies based upon the cost to provide each course plus administrative overhead. </t>
  </si>
  <si>
    <t xml:space="preserve">This max per credit fee will partially defray the costs associated with courses delivered to sites throughout Montana through either personal meeting, telecommunication systems, and/or other distance delivery systems. </t>
  </si>
  <si>
    <t>FIRE 101 - Introduction to Fire Service</t>
  </si>
  <si>
    <t>FIRE 107 - Personal Physical Fitness I</t>
  </si>
  <si>
    <t>FIRE 108 - Personal Physical Fitness II</t>
  </si>
  <si>
    <t>FIRE 125 - Emergency Equipment Maintenance</t>
  </si>
  <si>
    <t>ECP 133 - Advanced Emergency Medical Technician</t>
  </si>
  <si>
    <t>FIRE 242 - Rescue</t>
  </si>
  <si>
    <t xml:space="preserve">WLDG 101 - Welding Fundamentals for Auto/Diesel </t>
  </si>
  <si>
    <t>WLDG 103 - Welding Fundamentals  for Construction Trades</t>
  </si>
  <si>
    <t xml:space="preserve">WLDG 112 - Cutting Processes </t>
  </si>
  <si>
    <t>WLDG 117 -  Blueprint Reading and Weld Symbols</t>
  </si>
  <si>
    <t>WLDG 131 -  Intro to Layout and Pattern Making</t>
  </si>
  <si>
    <t>WLDG 155 - Design and Fabrication</t>
  </si>
  <si>
    <t>WLDG 244 - Advanced Metal Fabrication II</t>
  </si>
  <si>
    <t>WLDG 213 - Pipe Welding Lab</t>
  </si>
  <si>
    <t xml:space="preserve">AST 160 - Automotive Engine Repair </t>
  </si>
  <si>
    <t xml:space="preserve">AST 108 - Automotive Manual Drivetrains </t>
  </si>
  <si>
    <t>AST 230 - Electrical/Electronic Systems II</t>
  </si>
  <si>
    <t>AST 270 - Automatic Transmissions/Transaxles</t>
  </si>
  <si>
    <t>AST 280- Applied Lab Experience and Light Repair</t>
  </si>
  <si>
    <t>AST 264 - Engine Performance II</t>
  </si>
  <si>
    <t>AST 172 - Automotive Heating/Air Conditioning</t>
  </si>
  <si>
    <t>DST 110 - Diesel Electrical and Electronics I</t>
  </si>
  <si>
    <t>DST 105 - Shop Safety</t>
  </si>
  <si>
    <t>DST 111 - Diesel Electrical and Electronics II</t>
  </si>
  <si>
    <t>DST 142 - Hydraulics</t>
  </si>
  <si>
    <t>DST 240 - Heavy Duty Manual Drive Trains</t>
  </si>
  <si>
    <t>DST 245 - Heavy Duty Hydraulic Drive Trains</t>
  </si>
  <si>
    <t>DST 255 -Heavy Duty Brakes and Undercarriage</t>
  </si>
  <si>
    <t>DST 265 - Applied Lab Experience</t>
  </si>
  <si>
    <t xml:space="preserve">ECP 130 - Emergency Medical Technician
</t>
  </si>
  <si>
    <t>FIRE 102 -Fire Service 2</t>
  </si>
  <si>
    <t>FIRE 140 - Fire Fighting Tactics and Strategies</t>
  </si>
  <si>
    <t xml:space="preserve">FIRE 210 - Aircraft Rescue and Fire Fighting Basic Training (ARFF)
</t>
  </si>
  <si>
    <t>FIRE 250 - Fire Ground Operations</t>
  </si>
  <si>
    <t xml:space="preserve">ARTZ 106 - Visual Language - 2-D Foundations
</t>
  </si>
  <si>
    <t xml:space="preserve">ARTZ 105 - Visual Language - Drawing
</t>
  </si>
  <si>
    <t>BIOB 160 - Principles of Living Systems</t>
  </si>
  <si>
    <t>BIOB 170 - Principles of Biological Diversity</t>
  </si>
  <si>
    <t>BIOH 104 - Basic Human Biology</t>
  </si>
  <si>
    <t>BIOH 201 - Anatomy and Physiology I with Lab</t>
  </si>
  <si>
    <t>BIOM 251 - Microbiology for Health Science Lab</t>
  </si>
  <si>
    <t>BIOB 260 - Cellular and Molecular Biology with Lab</t>
  </si>
  <si>
    <t>BIOH 211 - Anatomy and Physiology II with Lab</t>
  </si>
  <si>
    <t xml:space="preserve">This proposed increase is to mitigate the rising cost of consumable materials required in this course. </t>
  </si>
  <si>
    <t>No change</t>
  </si>
  <si>
    <t xml:space="preserve">ARTZ 102 - Art for Elementary Educators </t>
  </si>
  <si>
    <t xml:space="preserve">A new course fee charged to students to help cover the cost of materials. </t>
  </si>
  <si>
    <t xml:space="preserve">Program fee charged once a semester to students in the Fire and Rescue program to help cover the costs of protective gear, breathing apparatus, and tool replacement.  </t>
  </si>
  <si>
    <t>Program Fee - Fire and Rescue</t>
  </si>
  <si>
    <t xml:space="preserve">Course fee charged to students enrolled in specific classes to partially defray the cost of supplies and materials. </t>
  </si>
  <si>
    <t xml:space="preserve">Course fee charged to students enrolled in specific classes to partially defray the cost of supplies and materials.  </t>
  </si>
  <si>
    <t>Expended</t>
  </si>
  <si>
    <t>FB</t>
  </si>
  <si>
    <t>Technology</t>
  </si>
  <si>
    <t>Comp &amp;</t>
  </si>
  <si>
    <t>Academic</t>
  </si>
  <si>
    <t>Facility</t>
  </si>
  <si>
    <t xml:space="preserve">WLDG 135 - GMAW, FCAW, and GMAW-P </t>
  </si>
  <si>
    <t xml:space="preserve">WLDG 181 - Shielded Metal Arc Welding </t>
  </si>
  <si>
    <t>WLDG 141 - Intro GAS Tungsten Arc Welding (GTAW)- Integrated Lab</t>
  </si>
  <si>
    <t>WLDG 245 - Metal Fabrication Design and Construction</t>
  </si>
  <si>
    <t xml:space="preserve">ARTZ 108 – Visual Language 3-D Foundations  </t>
  </si>
  <si>
    <t>M 132 – Numbers and Operations for K-8 Teachers</t>
  </si>
  <si>
    <t>M133 – Geometry and Geometric Measurement for K-8 Teachers</t>
  </si>
  <si>
    <t>M234 – Advanced Topics in Mathematics for K-8 Teachers</t>
  </si>
  <si>
    <t>CHMY 290 – Undergraduate Research Lab</t>
  </si>
  <si>
    <t>WLDG 257 - Cutting Processes II</t>
  </si>
  <si>
    <t>WLDG 246 - Advanced Metal Fabrication Design and Construction</t>
  </si>
  <si>
    <t>WLDG 299 - Industrial Welding Capstone</t>
  </si>
  <si>
    <t>H01022</t>
  </si>
  <si>
    <t>Banner</t>
  </si>
  <si>
    <t>SABHRS
FUND</t>
  </si>
  <si>
    <t>H60100</t>
  </si>
  <si>
    <t>H60020</t>
  </si>
  <si>
    <t>NA</t>
  </si>
  <si>
    <t>H60371</t>
  </si>
  <si>
    <t>H30020</t>
  </si>
  <si>
    <t>H60160</t>
  </si>
  <si>
    <t>H60360</t>
  </si>
  <si>
    <t>Student Wellness Fee</t>
  </si>
  <si>
    <t>Student</t>
  </si>
  <si>
    <t>Wellness</t>
  </si>
  <si>
    <t>A flat fee per student charged to cover costs for institutional determined wellness programming in addition to those mandated by state and federal agencies.  
The description has been changed to clarify how the fee is applied.  There is no change in the amount of the fee.</t>
  </si>
  <si>
    <t>H60250</t>
  </si>
  <si>
    <t>H60260</t>
  </si>
  <si>
    <t>H60420</t>
  </si>
  <si>
    <t>H60400</t>
  </si>
  <si>
    <t>H60540</t>
  </si>
  <si>
    <t xml:space="preserve">Per course fee charged to students requesting to use portfolio assessment in place of taking a specific course.  </t>
  </si>
  <si>
    <t>Removed</t>
  </si>
  <si>
    <t>H60170</t>
  </si>
  <si>
    <t>Elementary Physical Education</t>
  </si>
  <si>
    <t xml:space="preserve">HEE 202 Instructional Strategies for Elementary Physical Education
</t>
  </si>
  <si>
    <t>HEE 233 Health Issues of Child &amp; Adolescents</t>
  </si>
  <si>
    <t>H60440</t>
  </si>
  <si>
    <t>H60450</t>
  </si>
  <si>
    <t>H60451</t>
  </si>
  <si>
    <t>H60500</t>
  </si>
  <si>
    <t>H60580</t>
  </si>
  <si>
    <t xml:space="preserve">ARTZ 211 - Drawing I
</t>
  </si>
  <si>
    <r>
      <t xml:space="preserve">Unit Name: </t>
    </r>
    <r>
      <rPr>
        <b/>
        <sz val="12"/>
        <rFont val="Tahoma"/>
        <family val="2"/>
      </rPr>
      <t>Helena College University of Montana</t>
    </r>
  </si>
  <si>
    <t>FY21</t>
  </si>
  <si>
    <t>NTS 105 - CISCO</t>
  </si>
  <si>
    <t>NTS 204 - CISCO</t>
  </si>
  <si>
    <t>NTS 205 - CISCO</t>
  </si>
  <si>
    <t>ITS 274 - Ethical Hacking</t>
  </si>
  <si>
    <t>ITS 212 - Network Op Systems</t>
  </si>
  <si>
    <t>CSCI 206 - .NET Applications</t>
  </si>
  <si>
    <t>Course number change. (ITS 150)</t>
  </si>
  <si>
    <t>Course number change. (ITS152)</t>
  </si>
  <si>
    <t>Course number change. (ITS 250)</t>
  </si>
  <si>
    <t>Removing the fee for this course.</t>
  </si>
  <si>
    <t>Music</t>
  </si>
  <si>
    <t>EDU 297 - Methods, K-8 Music</t>
  </si>
  <si>
    <t xml:space="preserve">This proposed increase is to mitigate the rising costs of providing distributed learning. </t>
  </si>
  <si>
    <t xml:space="preserve">175-103-R0517 </t>
  </si>
  <si>
    <t>WLDG 137 - Blueprint Reading, Layout, and Beginning Fabrication</t>
  </si>
  <si>
    <t>MACH 231 - CNC Turning Operations Level I</t>
  </si>
  <si>
    <t>MACH 232 - CNC Turning Programming Operations II</t>
  </si>
  <si>
    <t xml:space="preserve">MACH 233 - CNC Turning Programming Operations III </t>
  </si>
  <si>
    <t>MACH 234 - CNC Milling Operations Level I</t>
  </si>
  <si>
    <t>MACH 235 - CNC Milling Programming Operations II</t>
  </si>
  <si>
    <t xml:space="preserve">MACH 236 - CNC Milling Programming Operations III  </t>
  </si>
  <si>
    <t>MACH 237 – CAD/CAM CNC Turning Center</t>
  </si>
  <si>
    <t xml:space="preserve">MACH 238– CAD/CAM CNC Machining Center </t>
  </si>
  <si>
    <t>MACH 260 - Project Management  - DON’T HAVE ANYMORE</t>
  </si>
  <si>
    <t>MACH 136- Advanced Lathes</t>
  </si>
  <si>
    <t xml:space="preserve">MACH 137 - Advanced Mills </t>
  </si>
  <si>
    <t>Removed Fee - WLDG 117 and WLDG 131 have combined into WLDG 137.</t>
  </si>
  <si>
    <t>This proposed fee is to assist in covering course materials due to combining WLDG 117 and WLDG 131.</t>
  </si>
  <si>
    <t>WLDG 105 - Shop Safety</t>
  </si>
  <si>
    <t xml:space="preserve">This is a proposed new course fee charged to students to help cover the cost of materials. </t>
  </si>
  <si>
    <t xml:space="preserve">MACH 139 - Grinding Applications </t>
  </si>
  <si>
    <t>2020-21</t>
  </si>
  <si>
    <t>Fee held steady through last biennium. Increase requested to keep up with inflationary increases, annual increases in cost of equipment/supplies.</t>
  </si>
  <si>
    <t xml:space="preserve">DST 108 - Industrial Procedures for Diesel Technology </t>
  </si>
  <si>
    <t>DST 112- Diesel Electrical Systems</t>
  </si>
  <si>
    <t>DST 273- Diesel Shop Practices</t>
  </si>
  <si>
    <t>DST 295- Applied Field Work</t>
  </si>
  <si>
    <t>HEO 100 - CDL</t>
  </si>
  <si>
    <t>Per course fee charged to students requesting to challenge out of taking a specific course.  Additional charges for materials may apply.  Total cost to the student not to exceed $300.</t>
  </si>
  <si>
    <t xml:space="preserve">Online Only </t>
  </si>
  <si>
    <t>FY 21 Tuition</t>
  </si>
  <si>
    <t>FY 22 Proposed</t>
  </si>
  <si>
    <t>FY 23 Proposed</t>
  </si>
  <si>
    <t>FY 22</t>
  </si>
  <si>
    <t>FY 23</t>
  </si>
  <si>
    <t>Per credit hour fee used for all instructional hardware and software support and replacements: PC's, laptops, student related infrastructure.  (Capped at 12 credit hours.)</t>
  </si>
  <si>
    <t>CURRENT FY21  FEE</t>
  </si>
  <si>
    <t>FY 22 FEE</t>
  </si>
  <si>
    <t>FY 23 FEE</t>
  </si>
  <si>
    <t>Inventory and Validation of Fees -- Fiscal Years 2022 and 2023</t>
  </si>
  <si>
    <t>2021-22</t>
  </si>
  <si>
    <t>2022-23</t>
  </si>
  <si>
    <t>FY22</t>
  </si>
  <si>
    <t>FY23</t>
  </si>
  <si>
    <t xml:space="preserve">AST 103 - Auto Mechanics Core </t>
  </si>
  <si>
    <t xml:space="preserve">AST 114 - Automotive Brakes 
</t>
  </si>
  <si>
    <t xml:space="preserve">AST 220 - Automotive Steering and Suspension </t>
  </si>
  <si>
    <t>AST 262 - Engine Performance I</t>
  </si>
  <si>
    <t xml:space="preserve">AVMT 105 - Basic Electricity </t>
  </si>
  <si>
    <t>AVMT 225 - Reciprocating Engine Systems</t>
  </si>
  <si>
    <t xml:space="preserve">AVMT 255 - Propellors and Unducted Fans </t>
  </si>
  <si>
    <t xml:space="preserve">Removed </t>
  </si>
  <si>
    <t xml:space="preserve">DST 107 - </t>
  </si>
  <si>
    <t>120-150</t>
  </si>
  <si>
    <t>80-100</t>
  </si>
  <si>
    <t>50-80</t>
  </si>
  <si>
    <t>Per credit hour fee to provide for debt service, repair, maintenance and renovation costs. (Split between Building Maintenance and Building Access.)   (Capped at 12 credit hours.)</t>
  </si>
  <si>
    <t>Remove this fee; change to a per semester course fee</t>
  </si>
  <si>
    <t xml:space="preserve">AST 130 - Electrical/Electronic Systems </t>
  </si>
  <si>
    <t>AST 274 - Intro to Hybrid Vehicle Technology</t>
  </si>
  <si>
    <t>DELETE THIS FEE ADD FEE FOR AST 103</t>
  </si>
  <si>
    <t xml:space="preserve">NEW FEE  to be used for all lube rack supplies including oil, filters, brake pads, etc. </t>
  </si>
  <si>
    <t>DELETE THIS FEE ADD FEE FOR AST 114 AND AST 220</t>
  </si>
  <si>
    <t xml:space="preserve">NEW FEE - to be used for purchasing brake systems and simulators </t>
  </si>
  <si>
    <t xml:space="preserve">NEW FEE - to be used consubables and alignment machines. </t>
  </si>
  <si>
    <t xml:space="preserve">NEW FEE to be used for electronic consumables, simulators and diagnostic tools. </t>
  </si>
  <si>
    <t>NEW FEE - to be used for consumable electronic parts for the lab</t>
  </si>
  <si>
    <t xml:space="preserve">NEW FEE - This fee will be used to replace hybrid batteries and vehicles on a 5-10 year cycle to maintain technology. </t>
  </si>
  <si>
    <t>DELETE THIS FEE ADD FEE FOR AST 262</t>
  </si>
  <si>
    <t xml:space="preserve">NEW FEE - This fee is being added to cover simulator boards and electrical testing maternals. </t>
  </si>
  <si>
    <t xml:space="preserve">NEW FEE - This fee will be used to purchase rebuild materials for reciprocating engines. </t>
  </si>
  <si>
    <t xml:space="preserve">NEW FEE - This fee will be used to replace propellers and fan systems on a rotational basis. </t>
  </si>
  <si>
    <t xml:space="preserve">DELETE THIS COURSE FEE COMBINED WITH DST 108 AND WLDG 101 </t>
  </si>
  <si>
    <t xml:space="preserve">DELETE THIS COURSE FEE IS NOW DST 112 </t>
  </si>
  <si>
    <t xml:space="preserve">NEW COURSE FEE - This fee is for a course that leads to an industry recognized credential that reuqiures specific tools/training. This fee will be used to update equipment as certification updates occur. </t>
  </si>
  <si>
    <t xml:space="preserve">DELETE THIS COURSE FEE </t>
  </si>
  <si>
    <t xml:space="preserve">FIRE 131 - Fire Aparatus and Hydraulics </t>
  </si>
  <si>
    <t xml:space="preserve">FIRE 201 Fire Fighter II </t>
  </si>
  <si>
    <t xml:space="preserve">FIRE 110 - Hazerdous Materials Chemistry </t>
  </si>
  <si>
    <t>This proposed increase is to mitigate the rising cost of consumable materials required in this course. Also combines/replaces the fee for FIRE 250 and the F&amp;R program fee</t>
  </si>
  <si>
    <t>Removed Fee - Combined into FIRE 101 and FIRE 102</t>
  </si>
  <si>
    <t>Removed Fee - Course cancelled</t>
  </si>
  <si>
    <t xml:space="preserve">This is a proposed new course fee charged to students to help cover the cost of SCBA rentals. This is a semester only charge and replaces the program fee </t>
  </si>
  <si>
    <t xml:space="preserve">This is a proposed new course fee charged to students to help cover the cost of maintenance, repair, and replacement of engines </t>
  </si>
  <si>
    <t xml:space="preserve">This is a proposed new course fee charged to students to help cover the cost of industry recognized credential testing and SCBA rental. </t>
  </si>
  <si>
    <t>Removed Course Fee - Class Cancelled</t>
  </si>
  <si>
    <t xml:space="preserve">WLDG 107 - Industrial Safety for Welding </t>
  </si>
  <si>
    <t>Removed Fee - Cancelled Course</t>
  </si>
  <si>
    <t xml:space="preserve">Program Fee - Welding </t>
  </si>
  <si>
    <t xml:space="preserve">Per credit program fee charged to students to help cover the cost of machine replacement </t>
  </si>
  <si>
    <t>Program Fee - Machining</t>
  </si>
  <si>
    <t xml:space="preserve">Program Fee - Aviation </t>
  </si>
  <si>
    <t xml:space="preserve">This proposed new fee would allow the program to build a reserve to put expensive equipment and machinery on a replacement schedule. </t>
  </si>
  <si>
    <t xml:space="preserve">Charge to students for taking the assessment test.  </t>
  </si>
  <si>
    <t xml:space="preserve">The proposed decrease is for flat rate to cover the costs associated with the placement exams taken by students. </t>
  </si>
  <si>
    <t>Nonrefundable one-time charge to out of state enrolling students.</t>
  </si>
  <si>
    <t>Decrease</t>
  </si>
  <si>
    <t>Remove the fee</t>
  </si>
  <si>
    <t xml:space="preserve">No Change to fee; change to how the fee is charged to students. The propsed change would allow for the grad app fee to be charged upon students entering college. </t>
  </si>
  <si>
    <t>775-930</t>
  </si>
  <si>
    <t xml:space="preserve">Variable course fee charged to students one time to cover cost of the nursing test. The fee will be applied to RN students that are new to the Helena College Nursing program. </t>
  </si>
  <si>
    <t xml:space="preserve">Variable course fee charged to students one time to cover cost of the nursing test.   The fee will be applied to students in the PN program.  </t>
  </si>
  <si>
    <t>Variable Course fee charged to students one time to cover cost of the nursing test. The fee will be applied to PN students transitioning into the RN program within the allowable time window.</t>
  </si>
  <si>
    <t xml:space="preserve">The company had previously agreed to a lower fee for this group of nursing students, they have since rescinded that agreement. </t>
  </si>
  <si>
    <t>935-1220</t>
  </si>
  <si>
    <t>120-129</t>
  </si>
  <si>
    <t>195-228</t>
  </si>
  <si>
    <t xml:space="preserve">The proposed increase is to cover the increased costs of consumable supplies </t>
  </si>
  <si>
    <t>The propsed increase is to cover the cost increase of purchasing the pins.</t>
  </si>
  <si>
    <t>BIOB 101 - Discover Biology Lab</t>
  </si>
  <si>
    <t xml:space="preserve">No Change </t>
  </si>
  <si>
    <t xml:space="preserve">BIOB 275 - Genetics </t>
  </si>
  <si>
    <t xml:space="preserve">BIOB 290 - Undergraduate Research </t>
  </si>
  <si>
    <t>CHMY 121 - Introduction to General Chemistry Lab</t>
  </si>
  <si>
    <t>CHMY 123 - Introduction to Organic and Biochemistry Lab</t>
  </si>
  <si>
    <t>CHMY 141 - College Chemistry I Lab</t>
  </si>
  <si>
    <t>CHMY 143 - College Chemistry II Lab</t>
  </si>
  <si>
    <t>CHMY 221 - Organic Chemistry I Lab</t>
  </si>
  <si>
    <t>CHMY 223 - Organic Chemistry II Lab</t>
  </si>
  <si>
    <t>PHSX 205 – College Physics I Lab</t>
  </si>
  <si>
    <t>PHSX 207 – College Physics II Lab</t>
  </si>
  <si>
    <t>PHSX 220 – Physics I Lab</t>
  </si>
  <si>
    <t>PHSX 222 – Physics II Lab</t>
  </si>
  <si>
    <t>PHSX 226 – General Science Lab: Integrated Science Lab I</t>
  </si>
  <si>
    <t>A proposed decrease as the lab and class were combined. The cost of consumables can still be covered with the decrease.</t>
  </si>
  <si>
    <t>Course number change from CHMY 122 to CHMY 121</t>
  </si>
  <si>
    <t>Course number change from CHMY 122 to CHMY 127</t>
  </si>
  <si>
    <t>Course number change from CHMY 124 to CHMY 123</t>
  </si>
  <si>
    <t>Course number change from CHMY 142 to CHMY 141</t>
  </si>
  <si>
    <t>Course number change from CHMY 144 to CHMY 143</t>
  </si>
  <si>
    <t>Course number change from CHMY 222 to CHMY 221</t>
  </si>
  <si>
    <t>Course number change from CHMY 224 to CHMY 223</t>
  </si>
  <si>
    <t>Course number change from PHSX 206 to PHSX 205</t>
  </si>
  <si>
    <t>Course number change from PHSX 208 to PHSX 207</t>
  </si>
  <si>
    <t>Course number change from PHSX 221 to PHSX 2220</t>
  </si>
  <si>
    <t>Course number change from PHSX 223 to PHSX 222</t>
  </si>
  <si>
    <t>NTS 103 - CISCO</t>
  </si>
  <si>
    <t xml:space="preserve">GEO 101 - Intro to Physical Geology </t>
  </si>
  <si>
    <t xml:space="preserve">Proposed new fee to help cover the cost of materials </t>
  </si>
  <si>
    <t>Remove Fee - Course not offered</t>
  </si>
  <si>
    <t>Remove course fee</t>
  </si>
  <si>
    <t>New</t>
  </si>
  <si>
    <t>I</t>
  </si>
  <si>
    <t>D</t>
  </si>
  <si>
    <t xml:space="preserve">Mandatory Fees </t>
  </si>
  <si>
    <t>Computer &amp; Technology Fees</t>
  </si>
  <si>
    <t xml:space="preserve">This propsed increase is to mitigate the rising cost of equipment and software licenses. </t>
  </si>
  <si>
    <t>This proposed increase is to mitigate the rising cost of subscription based library services</t>
  </si>
  <si>
    <t xml:space="preserve">Course fee charged to students enrolled in specific classes to partially defray the cost of equipment, supplies and materials.  </t>
  </si>
  <si>
    <t xml:space="preserve">Due to the price of metal that has increased exponentially, the course fee has increased greater than 3%. </t>
  </si>
  <si>
    <t xml:space="preserve">Due to the fact that the cost of fluids and gaskets has increased exponentially the course fee for this is increasing greater than 3%. </t>
  </si>
  <si>
    <t xml:space="preserve">Due to the fact that the cost of composites has increased exponentially there is a greater than 3% increase for this course. </t>
  </si>
  <si>
    <t xml:space="preserve">Due to the fact that the cost of fiberglass and paint have increased exponentially there is a greater than 3% increase for this course. </t>
  </si>
  <si>
    <t xml:space="preserve">Course fee charged to students enrolled in specific classes to partially defray the cost of supplies and materials including metal and welding gas. </t>
  </si>
  <si>
    <t xml:space="preserve">This course combined three courses and therefore is showing an increased course fee greater than the 3%. This fee will be used for welding materials and for safety equipment. </t>
  </si>
  <si>
    <t xml:space="preserve">DST 110 and 112 were combined. This fee will be used to replace electronic simulation equipment and for consumable electronic materials. </t>
  </si>
  <si>
    <t xml:space="preserve">The cost of refridgerant for modern refrigeration systems has increased exponentially and therefore there is a greater than 3% increase for this fee. </t>
  </si>
  <si>
    <t xml:space="preserve">To to the increase in price of hydraulic fluid this fee is increasing greater than 3%. </t>
  </si>
  <si>
    <t xml:space="preserve">The cost of gasket sets for trucks has increased exponentially for this course and therefore is resulting in a greater than 3% fee increase. </t>
  </si>
  <si>
    <t xml:space="preserve">This fee is being increased to create a way to purchase new engines for the program on a rotational cycle. </t>
  </si>
  <si>
    <t xml:space="preserve">The course fee for this course is being raised to greater than 3% due to the exponential increase in the cost of seals. </t>
  </si>
  <si>
    <t xml:space="preserve">This fee is being incresaed as a reserve for live work course materials that may need to be purchased due to student error while repairing industry equipment. </t>
  </si>
  <si>
    <t xml:space="preserve">Fee will be used to replace euqipment/manequins for EMT course. </t>
  </si>
  <si>
    <t xml:space="preserve">This fee is being increased to combine/replace the fee for FIRE 250 which will no longer be offered. Will also be used for testing for industry recognized credential. </t>
  </si>
  <si>
    <t xml:space="preserve">This fee will be used for certification and for SCBA rentals for students. This is a semester only rental. </t>
  </si>
  <si>
    <t xml:space="preserve">This fee will be used for industry recognized credential testing and SCBA rental. </t>
  </si>
  <si>
    <t xml:space="preserve">This course fee is being increased with a range to cover the cost of metal which has increased in price expoenentially. These prices are also very unstable and can change radically which is the reason for the variable range. </t>
  </si>
  <si>
    <t xml:space="preserve">NEW FEE- New course fee to replace fee for WLDG 105 for replacement of safety and rigging equipment. </t>
  </si>
  <si>
    <t xml:space="preserve">This course fee is being increased with a range to cover the cost of steel pipe which has increased exponentially in price. The prices are also very unstable and can change radically which is the reason for the variable range. </t>
  </si>
  <si>
    <t xml:space="preserve">Course fee charged to students enrolled in specific classes to partially defray the cost of supplies and materials for fabrication/pipe/metal  project. </t>
  </si>
  <si>
    <t xml:space="preserve">This course fee is being increased with a range to cover the cost of steel/metal which has increased exponentially in price. The prices are also very unstable and can change radically which is the reason for the variable range. </t>
  </si>
  <si>
    <t xml:space="preserve">Course fee charged to students enrolled in specific classes to partially defray the cost of equipment, supplies and materials. </t>
  </si>
  <si>
    <t xml:space="preserve">Course fee charged to students enrolled in specific classes to partially defray the cost of supplies and materials and equipment, including equipment maintenance.  </t>
  </si>
  <si>
    <t>Course fee charged to enrolled students to partially defray the cost of supplies and materials.</t>
  </si>
  <si>
    <t xml:space="preserve">This fee is being increased to combine/replace the fee for FIRE 250 which will no longer be offered. Will also be used for testing for industry recognized credential. Includes SCBA rental which eliminates program fee. </t>
  </si>
  <si>
    <t xml:space="preserve">This fee will be used to maintain and repair the fire engine used for this course and will be able to be used to purchase future engines. Includes SCBA rental which eliminates program fee. </t>
  </si>
  <si>
    <t>Per credit hour fee to support the repayment that financed the construction and/or
remodeling of buildings, as well as for operations and maintenance (Capped at 12 credit hours.)</t>
  </si>
  <si>
    <t>Total Average Annual Cost of Attendance -- Fiscal Years 2021, 2022 &amp; 2023</t>
  </si>
  <si>
    <t>Item 194-104-R0521</t>
  </si>
  <si>
    <t>FY 21 Fees</t>
  </si>
  <si>
    <t>FY 21 Total</t>
  </si>
  <si>
    <t>INDEX</t>
  </si>
  <si>
    <t>FY22 FEE</t>
  </si>
  <si>
    <t>FY23 FEE</t>
  </si>
  <si>
    <t>FY20 END BALANCE</t>
  </si>
  <si>
    <t>FY20 ACTUALS</t>
  </si>
  <si>
    <t>Mandatory &amp; Non-Mandatory Fees -- Rates per Semester</t>
  </si>
  <si>
    <t>Undergraduate Online Only Mandatory Fees -- Rates per Semester</t>
  </si>
  <si>
    <t>Distributed</t>
  </si>
  <si>
    <t>Learning</t>
  </si>
  <si>
    <t>Removed Fees -- Rates per 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</si>
</sst>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28" x14ac:knownFonts="1">
    <font>
      <sz val="10"/>
      <name val="Arial"/>
    </font>
    <font>
      <sz val="10"/>
      <name val="Arial"/>
      <family val="2"/>
    </font>
    <font>
      <b/>
      <sz val="10"/>
      <name val="Tahoma"/>
      <family val="2"/>
    </font>
    <font>
      <sz val="10"/>
      <name val="Tahoma"/>
      <family val="2"/>
    </font>
    <font>
      <b/>
      <sz val="9"/>
      <name val="Tahoma"/>
      <family val="2"/>
    </font>
    <font>
      <b/>
      <u/>
      <sz val="12"/>
      <name val="Tahoma"/>
      <family val="2"/>
    </font>
    <font>
      <b/>
      <sz val="12"/>
      <name val="Tahoma"/>
      <family val="2"/>
    </font>
    <font>
      <sz val="12"/>
      <name val="Tahoma"/>
      <family val="2"/>
    </font>
    <font>
      <sz val="11"/>
      <name val="Tahoma"/>
      <family val="2"/>
    </font>
    <font>
      <sz val="9"/>
      <name val="Tahoma"/>
      <family val="2"/>
    </font>
    <font>
      <b/>
      <i/>
      <sz val="10"/>
      <name val="Tahoma"/>
      <family val="2"/>
    </font>
    <font>
      <i/>
      <sz val="10"/>
      <name val="Tahoma"/>
      <family val="2"/>
    </font>
    <font>
      <b/>
      <sz val="10"/>
      <name val="Arial"/>
      <family val="2"/>
    </font>
    <font>
      <b/>
      <sz val="12"/>
      <name val="Arial"/>
      <family val="2"/>
    </font>
    <font>
      <b/>
      <sz val="10"/>
      <name val="Arial"/>
      <family val="2"/>
    </font>
    <font>
      <b/>
      <sz val="11"/>
      <name val="Tahoma"/>
      <family val="2"/>
    </font>
    <font>
      <b/>
      <i/>
      <sz val="11"/>
      <name val="Tahoma"/>
      <family val="2"/>
    </font>
    <font>
      <b/>
      <sz val="14"/>
      <name val="Tahoma"/>
      <family val="2"/>
    </font>
    <font>
      <sz val="14"/>
      <name val="Tahoma"/>
      <family val="2"/>
    </font>
    <font>
      <sz val="11"/>
      <name val="Calibri"/>
      <family val="2"/>
    </font>
    <font>
      <sz val="8"/>
      <name val="Tahoma"/>
      <family val="2"/>
    </font>
    <font>
      <sz val="10"/>
      <color theme="1"/>
      <name val="Arial"/>
      <family val="2"/>
    </font>
    <font>
      <b/>
      <u/>
      <sz val="12"/>
      <color theme="1"/>
      <name val="Tahoma"/>
      <family val="2"/>
    </font>
    <font>
      <b/>
      <sz val="9"/>
      <color theme="1"/>
      <name val="Tahoma"/>
      <family val="2"/>
    </font>
    <font>
      <sz val="14"/>
      <color theme="1"/>
      <name val="Tahoma"/>
      <family val="2"/>
    </font>
    <font>
      <sz val="9"/>
      <color theme="1"/>
      <name val="Tahoma"/>
      <family val="2"/>
    </font>
    <font>
      <sz val="10"/>
      <color theme="1"/>
      <name val="Tahoma"/>
      <family val="2"/>
    </font>
    <font>
      <sz val="11"/>
      <color theme="1"/>
      <name val="Calibri"/>
      <family val="2"/>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bgColor indexed="64"/>
      </patternFill>
    </fill>
  </fills>
  <borders count="54">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451">
    <xf numFmtId="0" fontId="0" fillId="0" borderId="0" xfId="0"/>
    <xf numFmtId="0" fontId="3" fillId="0" borderId="0" xfId="0" applyFont="1"/>
    <xf numFmtId="0" fontId="3" fillId="0" borderId="0" xfId="0" applyFont="1" applyAlignment="1">
      <alignment wrapText="1"/>
    </xf>
    <xf numFmtId="0" fontId="0" fillId="0" borderId="0" xfId="0" applyFill="1"/>
    <xf numFmtId="0" fontId="7" fillId="0" borderId="1" xfId="0" applyFont="1" applyBorder="1" applyAlignment="1">
      <alignment vertical="center" wrapText="1"/>
    </xf>
    <xf numFmtId="0" fontId="7" fillId="0" borderId="1" xfId="0" applyFont="1" applyBorder="1" applyAlignment="1">
      <alignment horizontal="right" vertical="center" wrapText="1"/>
    </xf>
    <xf numFmtId="0" fontId="7" fillId="0" borderId="1" xfId="0" applyFont="1" applyBorder="1" applyAlignment="1">
      <alignment horizontal="left" vertical="center" wrapText="1"/>
    </xf>
    <xf numFmtId="0" fontId="7" fillId="0" borderId="1" xfId="0" applyFont="1" applyBorder="1" applyAlignment="1">
      <alignment horizontal="right" vertical="center"/>
    </xf>
    <xf numFmtId="43" fontId="7" fillId="0" borderId="1" xfId="1"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left" vertical="center"/>
    </xf>
    <xf numFmtId="43" fontId="7" fillId="0" borderId="0" xfId="1"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right" vertical="center" wrapText="1"/>
    </xf>
    <xf numFmtId="0" fontId="2" fillId="0" borderId="2" xfId="0" applyFont="1" applyBorder="1" applyAlignment="1">
      <alignment horizontal="center"/>
    </xf>
    <xf numFmtId="0" fontId="2" fillId="0" borderId="0" xfId="0" applyFont="1" applyBorder="1"/>
    <xf numFmtId="0" fontId="2" fillId="0" borderId="3" xfId="0" applyFont="1" applyBorder="1" applyAlignment="1">
      <alignment horizontal="center"/>
    </xf>
    <xf numFmtId="0" fontId="3" fillId="0" borderId="0" xfId="0" applyFont="1" applyBorder="1"/>
    <xf numFmtId="49" fontId="10" fillId="0" borderId="0" xfId="0" applyNumberFormat="1" applyFont="1" applyAlignment="1">
      <alignment horizontal="center" vertical="top"/>
    </xf>
    <xf numFmtId="0" fontId="2" fillId="0" borderId="0" xfId="0" applyFont="1" applyFill="1" applyBorder="1" applyAlignment="1">
      <alignment horizontal="center"/>
    </xf>
    <xf numFmtId="10" fontId="2" fillId="0" borderId="0" xfId="0" applyNumberFormat="1" applyFont="1" applyFill="1" applyBorder="1" applyAlignment="1">
      <alignment horizontal="center"/>
    </xf>
    <xf numFmtId="4" fontId="2" fillId="0" borderId="0" xfId="0" applyNumberFormat="1" applyFont="1" applyFill="1" applyBorder="1" applyAlignment="1">
      <alignment horizontal="center"/>
    </xf>
    <xf numFmtId="0" fontId="3" fillId="0" borderId="0" xfId="0" applyFont="1" applyFill="1"/>
    <xf numFmtId="0" fontId="3" fillId="0" borderId="0" xfId="0" applyFont="1" applyFill="1" applyBorder="1"/>
    <xf numFmtId="0" fontId="10" fillId="0" borderId="0" xfId="0" applyFont="1"/>
    <xf numFmtId="0" fontId="2" fillId="0" borderId="0" xfId="0" applyFont="1" applyBorder="1" applyAlignment="1">
      <alignment horizontal="left"/>
    </xf>
    <xf numFmtId="10" fontId="2" fillId="0" borderId="0" xfId="0" applyNumberFormat="1" applyFont="1" applyBorder="1" applyAlignment="1">
      <alignment horizontal="center"/>
    </xf>
    <xf numFmtId="49" fontId="10" fillId="0" borderId="0" xfId="0" applyNumberFormat="1" applyFont="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49" fontId="10" fillId="0" borderId="0" xfId="0" applyNumberFormat="1" applyFont="1" applyFill="1" applyAlignment="1">
      <alignment horizontal="center" vertical="top"/>
    </xf>
    <xf numFmtId="0" fontId="2" fillId="0" borderId="0" xfId="0" applyFont="1" applyFill="1" applyBorder="1" applyAlignment="1">
      <alignment horizontal="left"/>
    </xf>
    <xf numFmtId="0" fontId="2" fillId="0" borderId="0" xfId="0" applyFont="1" applyFill="1"/>
    <xf numFmtId="43" fontId="2" fillId="0" borderId="3" xfId="1" applyFont="1" applyBorder="1" applyAlignment="1">
      <alignment horizontal="center"/>
    </xf>
    <xf numFmtId="49" fontId="2" fillId="0" borderId="0" xfId="0" applyNumberFormat="1" applyFont="1" applyFill="1" applyAlignment="1">
      <alignment horizontal="center"/>
    </xf>
    <xf numFmtId="0" fontId="2" fillId="0" borderId="4" xfId="0" applyFont="1" applyFill="1" applyBorder="1" applyAlignment="1">
      <alignment horizontal="center"/>
    </xf>
    <xf numFmtId="10" fontId="2" fillId="0" borderId="4" xfId="0" applyNumberFormat="1" applyFont="1" applyFill="1" applyBorder="1" applyAlignment="1">
      <alignment horizontal="center"/>
    </xf>
    <xf numFmtId="4" fontId="2" fillId="0" borderId="4" xfId="0" applyNumberFormat="1" applyFont="1" applyFill="1" applyBorder="1" applyAlignment="1">
      <alignment horizontal="center"/>
    </xf>
    <xf numFmtId="0" fontId="2" fillId="2" borderId="4" xfId="0" applyFont="1" applyFill="1" applyBorder="1"/>
    <xf numFmtId="0" fontId="3" fillId="2" borderId="4" xfId="0" applyFont="1" applyFill="1" applyBorder="1"/>
    <xf numFmtId="0" fontId="3" fillId="0" borderId="0" xfId="0" applyFont="1" applyAlignment="1">
      <alignment horizontal="left"/>
    </xf>
    <xf numFmtId="0" fontId="7" fillId="3" borderId="5" xfId="0" applyFont="1" applyFill="1" applyBorder="1" applyAlignment="1">
      <alignment horizontal="right" wrapText="1"/>
    </xf>
    <xf numFmtId="0" fontId="5" fillId="0" borderId="0" xfId="0" applyFont="1" applyAlignment="1">
      <alignment horizontal="center" vertical="center"/>
    </xf>
    <xf numFmtId="0" fontId="5" fillId="0" borderId="0" xfId="0" applyFont="1" applyAlignment="1">
      <alignment horizontal="right"/>
    </xf>
    <xf numFmtId="0" fontId="3" fillId="0" borderId="10" xfId="0" applyFont="1" applyBorder="1"/>
    <xf numFmtId="44" fontId="3" fillId="0" borderId="0" xfId="2" applyFont="1"/>
    <xf numFmtId="44" fontId="3" fillId="0" borderId="6" xfId="2" applyFont="1" applyBorder="1"/>
    <xf numFmtId="165" fontId="3" fillId="0" borderId="0" xfId="3" applyNumberFormat="1" applyFont="1"/>
    <xf numFmtId="0" fontId="3" fillId="3" borderId="0" xfId="0" applyFont="1" applyFill="1" applyAlignment="1">
      <alignment wrapText="1"/>
    </xf>
    <xf numFmtId="0" fontId="6" fillId="3" borderId="11" xfId="0" applyFont="1" applyFill="1" applyBorder="1" applyAlignment="1"/>
    <xf numFmtId="0" fontId="7" fillId="3" borderId="12" xfId="0" applyFont="1" applyFill="1" applyBorder="1" applyAlignment="1">
      <alignment wrapText="1"/>
    </xf>
    <xf numFmtId="0" fontId="3" fillId="3" borderId="13" xfId="0" applyFont="1" applyFill="1" applyBorder="1" applyAlignment="1">
      <alignment wrapText="1"/>
    </xf>
    <xf numFmtId="4" fontId="0" fillId="0" borderId="0" xfId="0" applyNumberFormat="1"/>
    <xf numFmtId="0" fontId="14" fillId="0" borderId="0" xfId="0" applyFont="1" applyBorder="1"/>
    <xf numFmtId="0" fontId="0" fillId="0" borderId="0" xfId="0" applyBorder="1"/>
    <xf numFmtId="4" fontId="0" fillId="0" borderId="0" xfId="0" applyNumberFormat="1" applyBorder="1"/>
    <xf numFmtId="4" fontId="14" fillId="0" borderId="0" xfId="0" applyNumberFormat="1" applyFont="1" applyBorder="1" applyAlignment="1">
      <alignment horizontal="center"/>
    </xf>
    <xf numFmtId="0" fontId="13" fillId="0" borderId="0" xfId="0" applyFont="1" applyBorder="1"/>
    <xf numFmtId="4" fontId="2" fillId="0" borderId="10" xfId="0" applyNumberFormat="1" applyFont="1" applyBorder="1" applyAlignment="1">
      <alignment horizontal="center" wrapText="1"/>
    </xf>
    <xf numFmtId="4" fontId="2" fillId="0" borderId="0" xfId="0" applyNumberFormat="1" applyFont="1" applyBorder="1" applyAlignment="1">
      <alignment horizontal="center" wrapText="1"/>
    </xf>
    <xf numFmtId="0" fontId="2" fillId="0" borderId="10" xfId="0" applyFont="1" applyBorder="1" applyAlignment="1">
      <alignment horizontal="center" wrapText="1"/>
    </xf>
    <xf numFmtId="0" fontId="2" fillId="0" borderId="0" xfId="0" applyFont="1" applyBorder="1" applyAlignment="1">
      <alignment horizontal="center" wrapText="1"/>
    </xf>
    <xf numFmtId="164" fontId="3" fillId="0" borderId="0" xfId="1" applyNumberFormat="1" applyFont="1" applyBorder="1"/>
    <xf numFmtId="164" fontId="3" fillId="0" borderId="0" xfId="1" applyNumberFormat="1" applyFont="1"/>
    <xf numFmtId="43" fontId="3" fillId="0" borderId="0" xfId="1" applyNumberFormat="1" applyFont="1" applyBorder="1"/>
    <xf numFmtId="43" fontId="0" fillId="0" borderId="0" xfId="0" applyNumberFormat="1"/>
    <xf numFmtId="43" fontId="3" fillId="0" borderId="0" xfId="0" applyNumberFormat="1" applyFont="1"/>
    <xf numFmtId="165" fontId="3" fillId="0" borderId="0" xfId="3" applyNumberFormat="1" applyFont="1" applyBorder="1"/>
    <xf numFmtId="165" fontId="0" fillId="0" borderId="0" xfId="3" applyNumberFormat="1" applyFont="1"/>
    <xf numFmtId="0" fontId="2" fillId="0" borderId="10" xfId="0" applyFont="1" applyBorder="1"/>
    <xf numFmtId="43" fontId="9" fillId="0" borderId="0" xfId="1" applyNumberFormat="1" applyFont="1" applyBorder="1"/>
    <xf numFmtId="164" fontId="9" fillId="0" borderId="0" xfId="1" applyNumberFormat="1" applyFont="1" applyBorder="1"/>
    <xf numFmtId="165" fontId="9" fillId="0" borderId="0" xfId="3" applyNumberFormat="1" applyFont="1" applyBorder="1"/>
    <xf numFmtId="0" fontId="2" fillId="0" borderId="0" xfId="0" applyFont="1"/>
    <xf numFmtId="0" fontId="2" fillId="0" borderId="10" xfId="0" applyFont="1" applyBorder="1" applyAlignment="1">
      <alignment horizontal="center"/>
    </xf>
    <xf numFmtId="0" fontId="3" fillId="0" borderId="0" xfId="0" applyFont="1" applyFill="1" applyAlignment="1">
      <alignment wrapText="1"/>
    </xf>
    <xf numFmtId="0" fontId="3" fillId="0" borderId="14" xfId="0" applyFont="1" applyBorder="1" applyAlignment="1">
      <alignment wrapText="1"/>
    </xf>
    <xf numFmtId="0" fontId="3" fillId="0" borderId="15" xfId="0" applyFont="1" applyBorder="1" applyAlignment="1">
      <alignment wrapText="1"/>
    </xf>
    <xf numFmtId="44" fontId="3" fillId="0" borderId="0" xfId="2" applyFont="1" applyFill="1"/>
    <xf numFmtId="0" fontId="3" fillId="0" borderId="5" xfId="0" applyFont="1" applyBorder="1" applyAlignment="1">
      <alignment horizontal="center" vertical="center" wrapText="1"/>
    </xf>
    <xf numFmtId="0" fontId="3" fillId="0" borderId="0" xfId="0" applyFont="1" applyBorder="1" applyAlignment="1">
      <alignment horizontal="center" vertical="center"/>
    </xf>
    <xf numFmtId="0" fontId="3" fillId="0" borderId="10" xfId="0" applyFont="1" applyBorder="1" applyAlignment="1">
      <alignment horizontal="center" vertical="center" wrapText="1"/>
    </xf>
    <xf numFmtId="3" fontId="3" fillId="0" borderId="9" xfId="0" applyNumberFormat="1" applyFont="1" applyBorder="1" applyAlignment="1">
      <alignment horizontal="center"/>
    </xf>
    <xf numFmtId="4" fontId="3" fillId="0" borderId="9" xfId="0" applyNumberFormat="1" applyFont="1" applyBorder="1" applyAlignment="1">
      <alignment horizontal="center"/>
    </xf>
    <xf numFmtId="43" fontId="0" fillId="0" borderId="0" xfId="1" applyFont="1"/>
    <xf numFmtId="44" fontId="3" fillId="0" borderId="0" xfId="2" applyFont="1" applyFill="1" applyAlignment="1">
      <alignment wrapText="1"/>
    </xf>
    <xf numFmtId="0" fontId="3" fillId="0" borderId="0" xfId="0" applyFont="1" applyFill="1" applyAlignment="1">
      <alignment horizontal="left"/>
    </xf>
    <xf numFmtId="0" fontId="3" fillId="0" borderId="8"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44" fontId="3" fillId="0" borderId="0" xfId="2" applyNumberFormat="1" applyFont="1" applyFill="1" applyAlignment="1">
      <alignment wrapText="1"/>
    </xf>
    <xf numFmtId="165" fontId="3" fillId="0" borderId="0" xfId="3" applyNumberFormat="1"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Fill="1" applyAlignment="1">
      <alignment horizontal="center" wrapText="1"/>
    </xf>
    <xf numFmtId="43" fontId="3" fillId="0" borderId="0" xfId="1" applyFont="1" applyFill="1" applyBorder="1" applyAlignment="1">
      <alignment horizontal="center" wrapText="1"/>
    </xf>
    <xf numFmtId="165" fontId="3" fillId="0" borderId="24" xfId="3" applyNumberFormat="1" applyFont="1" applyFill="1" applyBorder="1" applyAlignment="1">
      <alignment horizontal="center" vertical="center" wrapText="1"/>
    </xf>
    <xf numFmtId="0" fontId="7" fillId="0" borderId="25" xfId="0" applyFont="1" applyFill="1" applyBorder="1" applyAlignment="1">
      <alignment vertical="center" wrapText="1"/>
    </xf>
    <xf numFmtId="0" fontId="6" fillId="0" borderId="30" xfId="0" applyFont="1" applyFill="1" applyBorder="1" applyAlignment="1">
      <alignment horizontal="left" vertical="center"/>
    </xf>
    <xf numFmtId="0" fontId="3" fillId="0" borderId="30" xfId="0" applyFont="1" applyFill="1" applyBorder="1" applyAlignment="1">
      <alignment horizontal="left"/>
    </xf>
    <xf numFmtId="0" fontId="6" fillId="0" borderId="30" xfId="0" applyFont="1" applyFill="1" applyBorder="1" applyAlignment="1">
      <alignment horizontal="center" vertical="center"/>
    </xf>
    <xf numFmtId="0" fontId="5" fillId="0" borderId="31"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0" xfId="0" applyFont="1" applyFill="1" applyAlignment="1">
      <alignment wrapText="1"/>
    </xf>
    <xf numFmtId="0" fontId="2" fillId="0" borderId="0" xfId="0" applyFont="1" applyFill="1" applyBorder="1" applyAlignment="1">
      <alignment vertical="center" wrapText="1"/>
    </xf>
    <xf numFmtId="43" fontId="3" fillId="0" borderId="0" xfId="1" applyFont="1"/>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3" fillId="0" borderId="0" xfId="0" applyFont="1" applyFill="1" applyBorder="1" applyAlignment="1">
      <alignment horizontal="center" wrapText="1"/>
    </xf>
    <xf numFmtId="0" fontId="0" fillId="0" borderId="0" xfId="0" applyFill="1" applyBorder="1"/>
    <xf numFmtId="0" fontId="18" fillId="0" borderId="0" xfId="0" applyFont="1" applyFill="1" applyAlignment="1">
      <alignment wrapText="1"/>
    </xf>
    <xf numFmtId="0" fontId="3" fillId="0" borderId="10" xfId="0" applyFont="1" applyFill="1" applyBorder="1" applyAlignment="1">
      <alignment horizontal="center" vertical="center" wrapText="1"/>
    </xf>
    <xf numFmtId="43" fontId="3" fillId="0" borderId="30" xfId="1" applyFont="1" applyFill="1" applyBorder="1" applyAlignment="1">
      <alignment horizontal="left"/>
    </xf>
    <xf numFmtId="43" fontId="4" fillId="0" borderId="28" xfId="1" applyFont="1" applyFill="1" applyBorder="1" applyAlignment="1">
      <alignment horizontal="center" wrapText="1"/>
    </xf>
    <xf numFmtId="43" fontId="4" fillId="0" borderId="29" xfId="1" applyFont="1" applyFill="1" applyBorder="1" applyAlignment="1">
      <alignment horizontal="center" wrapText="1"/>
    </xf>
    <xf numFmtId="43" fontId="3" fillId="0" borderId="0" xfId="1" applyFont="1" applyFill="1" applyAlignment="1">
      <alignment horizontal="center" wrapText="1"/>
    </xf>
    <xf numFmtId="43" fontId="3" fillId="0" borderId="0" xfId="1" applyFont="1" applyFill="1" applyAlignment="1">
      <alignment wrapText="1"/>
    </xf>
    <xf numFmtId="43" fontId="18" fillId="0" borderId="0" xfId="1" applyFont="1" applyFill="1" applyAlignment="1">
      <alignment wrapText="1"/>
    </xf>
    <xf numFmtId="0" fontId="6" fillId="3" borderId="32" xfId="0" applyFont="1" applyFill="1" applyBorder="1" applyAlignment="1"/>
    <xf numFmtId="0" fontId="3" fillId="0" borderId="34" xfId="0" applyFont="1" applyBorder="1" applyAlignment="1">
      <alignment wrapText="1"/>
    </xf>
    <xf numFmtId="0" fontId="3" fillId="0" borderId="34" xfId="0" applyFont="1" applyFill="1" applyBorder="1" applyAlignment="1">
      <alignment vertical="center" wrapText="1"/>
    </xf>
    <xf numFmtId="0" fontId="3" fillId="0" borderId="34"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right" vertical="center"/>
    </xf>
    <xf numFmtId="43" fontId="7" fillId="0" borderId="0" xfId="1" applyFont="1" applyFill="1" applyAlignment="1">
      <alignment horizontal="center" vertical="center" wrapText="1"/>
    </xf>
    <xf numFmtId="0" fontId="1" fillId="0" borderId="0" xfId="0" applyFont="1" applyFill="1" applyAlignment="1">
      <alignment horizontal="left"/>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xf>
    <xf numFmtId="4" fontId="3" fillId="0" borderId="9" xfId="0" applyNumberFormat="1" applyFont="1" applyFill="1" applyBorder="1" applyAlignment="1">
      <alignment horizontal="center"/>
    </xf>
    <xf numFmtId="0" fontId="2" fillId="0" borderId="9" xfId="0" applyFont="1" applyFill="1" applyBorder="1" applyAlignment="1">
      <alignment horizontal="center"/>
    </xf>
    <xf numFmtId="2" fontId="2" fillId="0" borderId="9" xfId="0" applyNumberFormat="1" applyFont="1" applyFill="1" applyBorder="1" applyAlignment="1">
      <alignment horizontal="center"/>
    </xf>
    <xf numFmtId="43" fontId="2" fillId="0" borderId="3" xfId="1" applyFont="1" applyFill="1" applyBorder="1" applyAlignment="1">
      <alignment horizontal="center"/>
    </xf>
    <xf numFmtId="0" fontId="2" fillId="0" borderId="0" xfId="0" applyNumberFormat="1" applyFont="1" applyFill="1" applyBorder="1" applyAlignment="1">
      <alignment horizontal="right"/>
    </xf>
    <xf numFmtId="0" fontId="2" fillId="0" borderId="0" xfId="0" applyNumberFormat="1" applyFont="1" applyFill="1" applyAlignment="1">
      <alignment horizontal="right" vertical="top"/>
    </xf>
    <xf numFmtId="0" fontId="3" fillId="0" borderId="8" xfId="0" applyFont="1" applyFill="1" applyBorder="1" applyAlignment="1">
      <alignment wrapText="1"/>
    </xf>
    <xf numFmtId="165" fontId="3" fillId="0" borderId="35" xfId="3" applyNumberFormat="1" applyFont="1" applyFill="1" applyBorder="1" applyAlignment="1">
      <alignment horizontal="center" vertical="center" wrapText="1"/>
    </xf>
    <xf numFmtId="0" fontId="12" fillId="0" borderId="0" xfId="0" applyNumberFormat="1" applyFont="1" applyFill="1" applyAlignment="1">
      <alignment horizontal="right"/>
    </xf>
    <xf numFmtId="0" fontId="2" fillId="0" borderId="0" xfId="0" applyNumberFormat="1" applyFont="1" applyFill="1" applyAlignment="1">
      <alignment horizontal="right"/>
    </xf>
    <xf numFmtId="0" fontId="11" fillId="0" borderId="0" xfId="0" applyFont="1" applyFill="1"/>
    <xf numFmtId="0" fontId="10" fillId="0" borderId="0" xfId="0" applyFont="1" applyFill="1"/>
    <xf numFmtId="43" fontId="2" fillId="0" borderId="0" xfId="1" applyFont="1" applyFill="1" applyBorder="1" applyAlignment="1">
      <alignment horizontal="center"/>
    </xf>
    <xf numFmtId="43" fontId="2" fillId="0" borderId="4" xfId="1" applyFont="1" applyFill="1" applyBorder="1" applyAlignment="1">
      <alignment horizontal="center"/>
    </xf>
    <xf numFmtId="165" fontId="2" fillId="0" borderId="3" xfId="0" applyNumberFormat="1" applyFont="1" applyBorder="1" applyAlignment="1">
      <alignment horizontal="center"/>
    </xf>
    <xf numFmtId="43" fontId="2" fillId="0" borderId="36" xfId="1" applyFont="1" applyFill="1" applyBorder="1" applyAlignment="1">
      <alignment horizontal="center"/>
    </xf>
    <xf numFmtId="0" fontId="3" fillId="6" borderId="0" xfId="0" applyFont="1" applyFill="1"/>
    <xf numFmtId="43" fontId="3" fillId="6" borderId="0" xfId="1" applyFont="1" applyFill="1"/>
    <xf numFmtId="0" fontId="4" fillId="0" borderId="28" xfId="0" applyFont="1" applyFill="1" applyBorder="1" applyAlignment="1">
      <alignment horizontal="center" wrapText="1"/>
    </xf>
    <xf numFmtId="0" fontId="4" fillId="0" borderId="29" xfId="0" applyFont="1" applyFill="1" applyBorder="1" applyAlignment="1">
      <alignment horizontal="center" wrapText="1"/>
    </xf>
    <xf numFmtId="0" fontId="19" fillId="0" borderId="0" xfId="0" applyFont="1" applyFill="1"/>
    <xf numFmtId="165" fontId="2" fillId="0" borderId="3" xfId="0" applyNumberFormat="1" applyFont="1" applyFill="1" applyBorder="1" applyAlignment="1">
      <alignment horizontal="center"/>
    </xf>
    <xf numFmtId="43" fontId="3" fillId="0" borderId="0" xfId="1" applyFont="1" applyFill="1"/>
    <xf numFmtId="0" fontId="7" fillId="0" borderId="0" xfId="0" applyFont="1"/>
    <xf numFmtId="0" fontId="3" fillId="7" borderId="0" xfId="0" applyFont="1" applyFill="1" applyAlignment="1">
      <alignment wrapText="1"/>
    </xf>
    <xf numFmtId="0" fontId="3" fillId="8" borderId="0" xfId="0" applyFont="1" applyFill="1" applyAlignment="1">
      <alignment wrapText="1"/>
    </xf>
    <xf numFmtId="43" fontId="3" fillId="8" borderId="0" xfId="1" applyFont="1" applyFill="1" applyAlignment="1">
      <alignment wrapText="1"/>
    </xf>
    <xf numFmtId="0" fontId="3" fillId="0" borderId="34" xfId="4" applyFont="1" applyFill="1" applyBorder="1" applyAlignment="1">
      <alignment wrapText="1"/>
    </xf>
    <xf numFmtId="0" fontId="3" fillId="0" borderId="34" xfId="0" applyFont="1" applyFill="1" applyBorder="1" applyAlignment="1">
      <alignment wrapText="1"/>
    </xf>
    <xf numFmtId="44" fontId="3" fillId="0" borderId="0" xfId="2" applyFont="1" applyFill="1" applyAlignment="1">
      <alignment wrapText="1"/>
    </xf>
    <xf numFmtId="165" fontId="3" fillId="0" borderId="6" xfId="3" applyNumberFormat="1" applyFont="1" applyFill="1" applyBorder="1" applyAlignment="1">
      <alignment horizontal="center" vertical="center" wrapText="1"/>
    </xf>
    <xf numFmtId="44" fontId="3" fillId="0" borderId="0" xfId="2" applyNumberFormat="1" applyFont="1" applyFill="1" applyAlignment="1">
      <alignment wrapText="1"/>
    </xf>
    <xf numFmtId="43" fontId="3" fillId="0" borderId="0" xfId="1" applyFont="1" applyFill="1" applyBorder="1" applyAlignment="1">
      <alignment horizontal="center" wrapText="1"/>
    </xf>
    <xf numFmtId="44" fontId="3" fillId="0" borderId="30" xfId="2" applyNumberFormat="1" applyFont="1" applyFill="1" applyBorder="1" applyAlignment="1">
      <alignment horizontal="left"/>
    </xf>
    <xf numFmtId="43" fontId="3" fillId="0" borderId="6" xfId="1" applyFont="1" applyFill="1" applyBorder="1" applyAlignment="1">
      <alignment horizontal="center" vertical="center" wrapText="1"/>
    </xf>
    <xf numFmtId="43" fontId="3" fillId="0" borderId="0" xfId="1" applyFont="1" applyFill="1" applyAlignment="1">
      <alignment wrapText="1"/>
    </xf>
    <xf numFmtId="9" fontId="3" fillId="0" borderId="0" xfId="0" applyNumberFormat="1" applyFont="1"/>
    <xf numFmtId="43" fontId="9" fillId="0" borderId="0" xfId="1" applyNumberFormat="1" applyFont="1" applyFill="1" applyBorder="1"/>
    <xf numFmtId="164" fontId="3" fillId="0" borderId="0" xfId="0" applyNumberFormat="1" applyFont="1"/>
    <xf numFmtId="9" fontId="3" fillId="0" borderId="0" xfId="3" applyFont="1"/>
    <xf numFmtId="0" fontId="7" fillId="0" borderId="0" xfId="0" applyFont="1" applyFill="1" applyAlignment="1">
      <alignment horizontal="center" vertical="center"/>
    </xf>
    <xf numFmtId="0" fontId="0" fillId="0" borderId="11" xfId="0" applyBorder="1"/>
    <xf numFmtId="4" fontId="0" fillId="0" borderId="5" xfId="0" applyNumberFormat="1" applyBorder="1"/>
    <xf numFmtId="0" fontId="0" fillId="0" borderId="5" xfId="0" applyBorder="1"/>
    <xf numFmtId="0" fontId="0" fillId="0" borderId="12" xfId="0" applyBorder="1"/>
    <xf numFmtId="0" fontId="15" fillId="0" borderId="23"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3" fillId="0" borderId="23" xfId="0" applyFont="1" applyBorder="1"/>
    <xf numFmtId="4" fontId="3" fillId="0" borderId="0" xfId="0" applyNumberFormat="1" applyFont="1" applyBorder="1"/>
    <xf numFmtId="0" fontId="3" fillId="0" borderId="13" xfId="0" applyFont="1" applyBorder="1"/>
    <xf numFmtId="0" fontId="2" fillId="0" borderId="32" xfId="0" applyFont="1" applyBorder="1"/>
    <xf numFmtId="0" fontId="2" fillId="0" borderId="33" xfId="0" applyFont="1" applyBorder="1" applyAlignment="1">
      <alignment horizontal="center" wrapText="1"/>
    </xf>
    <xf numFmtId="0" fontId="9" fillId="0" borderId="23" xfId="0" applyFont="1" applyBorder="1"/>
    <xf numFmtId="165" fontId="9" fillId="0" borderId="13" xfId="3" applyNumberFormat="1" applyFont="1" applyBorder="1"/>
    <xf numFmtId="165" fontId="3" fillId="0" borderId="13" xfId="3" applyNumberFormat="1" applyFont="1" applyBorder="1"/>
    <xf numFmtId="0" fontId="0" fillId="0" borderId="23" xfId="0" applyBorder="1"/>
    <xf numFmtId="43" fontId="0" fillId="0" borderId="0" xfId="0" applyNumberFormat="1" applyBorder="1"/>
    <xf numFmtId="165" fontId="0" fillId="0" borderId="0" xfId="3" applyNumberFormat="1" applyFont="1" applyBorder="1"/>
    <xf numFmtId="165" fontId="0" fillId="0" borderId="13" xfId="3" applyNumberFormat="1" applyFont="1" applyBorder="1"/>
    <xf numFmtId="43" fontId="6" fillId="0" borderId="0" xfId="0" applyNumberFormat="1" applyFont="1" applyBorder="1" applyAlignment="1">
      <alignment horizontal="left" vertical="center"/>
    </xf>
    <xf numFmtId="165" fontId="6" fillId="0" borderId="0" xfId="3" applyNumberFormat="1" applyFont="1" applyBorder="1" applyAlignment="1">
      <alignment horizontal="left" vertical="center"/>
    </xf>
    <xf numFmtId="165" fontId="6" fillId="0" borderId="13" xfId="3" applyNumberFormat="1" applyFont="1" applyBorder="1" applyAlignment="1">
      <alignment horizontal="left" vertical="center"/>
    </xf>
    <xf numFmtId="43" fontId="3" fillId="0" borderId="0" xfId="0" applyNumberFormat="1" applyFont="1" applyBorder="1"/>
    <xf numFmtId="0" fontId="14" fillId="0" borderId="23" xfId="0" applyFont="1" applyBorder="1"/>
    <xf numFmtId="0" fontId="14" fillId="0" borderId="18" xfId="0" applyFont="1" applyBorder="1"/>
    <xf numFmtId="4" fontId="0" fillId="0" borderId="4" xfId="0" applyNumberFormat="1" applyBorder="1"/>
    <xf numFmtId="43" fontId="0" fillId="0" borderId="4" xfId="0" applyNumberFormat="1" applyBorder="1"/>
    <xf numFmtId="165" fontId="0" fillId="0" borderId="4" xfId="3" applyNumberFormat="1" applyFont="1" applyBorder="1"/>
    <xf numFmtId="0" fontId="0" fillId="0" borderId="4" xfId="0" applyBorder="1"/>
    <xf numFmtId="165" fontId="0" fillId="0" borderId="19" xfId="3" applyNumberFormat="1" applyFont="1" applyBorder="1"/>
    <xf numFmtId="43" fontId="3" fillId="0" borderId="9" xfId="1" applyFont="1" applyBorder="1" applyAlignment="1">
      <alignment horizontal="center"/>
    </xf>
    <xf numFmtId="43" fontId="3" fillId="0" borderId="9" xfId="1" applyFont="1" applyFill="1" applyBorder="1" applyAlignment="1">
      <alignment horizontal="center"/>
    </xf>
    <xf numFmtId="43" fontId="2" fillId="0" borderId="2" xfId="1" applyFont="1" applyBorder="1"/>
    <xf numFmtId="43" fontId="2" fillId="0" borderId="1" xfId="1" applyFont="1" applyFill="1" applyBorder="1"/>
    <xf numFmtId="43" fontId="2" fillId="0" borderId="2" xfId="1" applyFont="1" applyFill="1" applyBorder="1"/>
    <xf numFmtId="43" fontId="2" fillId="0" borderId="9" xfId="1" applyFont="1" applyFill="1" applyBorder="1" applyAlignment="1">
      <alignment horizontal="center"/>
    </xf>
    <xf numFmtId="43" fontId="2" fillId="0" borderId="2" xfId="1" applyFont="1" applyBorder="1" applyAlignment="1">
      <alignment horizontal="center"/>
    </xf>
    <xf numFmtId="43" fontId="2" fillId="0" borderId="2" xfId="1" applyFont="1" applyFill="1" applyBorder="1" applyAlignment="1">
      <alignment horizontal="center"/>
    </xf>
    <xf numFmtId="165" fontId="2" fillId="0" borderId="2" xfId="3" applyNumberFormat="1" applyFont="1" applyBorder="1" applyAlignment="1">
      <alignment horizontal="center"/>
    </xf>
    <xf numFmtId="165" fontId="2" fillId="0" borderId="2" xfId="3" applyNumberFormat="1" applyFont="1" applyFill="1" applyBorder="1" applyAlignment="1">
      <alignment horizontal="center"/>
    </xf>
    <xf numFmtId="165" fontId="2" fillId="0" borderId="3" xfId="3" applyNumberFormat="1" applyFont="1" applyBorder="1" applyAlignment="1">
      <alignment horizontal="center"/>
    </xf>
    <xf numFmtId="165" fontId="2" fillId="0" borderId="3" xfId="3" applyNumberFormat="1" applyFont="1" applyFill="1" applyBorder="1" applyAlignment="1">
      <alignment horizontal="center"/>
    </xf>
    <xf numFmtId="165" fontId="3" fillId="0" borderId="2" xfId="3" applyNumberFormat="1" applyFont="1" applyFill="1" applyBorder="1" applyAlignment="1">
      <alignment horizontal="center" vertical="center" wrapText="1"/>
    </xf>
    <xf numFmtId="165" fontId="3" fillId="0" borderId="37" xfId="3" applyNumberFormat="1" applyFont="1" applyFill="1" applyBorder="1" applyAlignment="1">
      <alignment horizontal="center" vertical="center" wrapText="1"/>
    </xf>
    <xf numFmtId="0" fontId="5" fillId="0" borderId="30" xfId="0" applyFont="1" applyFill="1" applyBorder="1" applyAlignment="1">
      <alignment vertical="center"/>
    </xf>
    <xf numFmtId="0" fontId="17" fillId="5" borderId="5" xfId="0" applyFont="1" applyFill="1" applyBorder="1" applyAlignment="1">
      <alignment vertical="center" wrapText="1"/>
    </xf>
    <xf numFmtId="0" fontId="18" fillId="5" borderId="5" xfId="0" applyFont="1" applyFill="1" applyBorder="1" applyAlignment="1">
      <alignment vertical="center" wrapText="1"/>
    </xf>
    <xf numFmtId="0" fontId="18" fillId="5" borderId="5"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18" fillId="0" borderId="0" xfId="0" applyFont="1" applyFill="1" applyBorder="1" applyAlignment="1">
      <alignment wrapText="1"/>
    </xf>
    <xf numFmtId="0" fontId="26" fillId="0" borderId="7"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0" xfId="0" applyFont="1" applyFill="1" applyAlignment="1">
      <alignment wrapText="1"/>
    </xf>
    <xf numFmtId="0" fontId="7" fillId="0" borderId="18" xfId="0" applyFont="1" applyFill="1" applyBorder="1" applyAlignment="1">
      <alignment vertical="center" wrapText="1"/>
    </xf>
    <xf numFmtId="0" fontId="6" fillId="0" borderId="4" xfId="0" applyFont="1" applyFill="1" applyBorder="1" applyAlignment="1">
      <alignment horizontal="left" vertical="center"/>
    </xf>
    <xf numFmtId="0" fontId="2" fillId="0" borderId="4" xfId="0" applyFont="1" applyFill="1" applyBorder="1" applyAlignment="1">
      <alignment horizontal="left"/>
    </xf>
    <xf numFmtId="0" fontId="3" fillId="0" borderId="4" xfId="0" applyFont="1" applyFill="1" applyBorder="1" applyAlignment="1">
      <alignment horizontal="left"/>
    </xf>
    <xf numFmtId="0" fontId="6" fillId="0" borderId="4" xfId="0" applyFont="1" applyFill="1" applyBorder="1" applyAlignment="1">
      <alignment horizontal="center" vertical="center"/>
    </xf>
    <xf numFmtId="0" fontId="22" fillId="0" borderId="19" xfId="0" applyFont="1" applyFill="1" applyBorder="1" applyAlignment="1">
      <alignment horizontal="center" vertical="center"/>
    </xf>
    <xf numFmtId="0" fontId="3" fillId="0" borderId="14"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4" xfId="0" applyFont="1" applyFill="1" applyBorder="1" applyAlignment="1">
      <alignment horizontal="center" vertical="center" wrapText="1"/>
    </xf>
    <xf numFmtId="43" fontId="3" fillId="0" borderId="24" xfId="1" applyFont="1" applyFill="1" applyBorder="1" applyAlignment="1">
      <alignment horizontal="center" vertical="center" wrapText="1"/>
    </xf>
    <xf numFmtId="0" fontId="26" fillId="0" borderId="15" xfId="0" applyFont="1" applyFill="1" applyBorder="1" applyAlignment="1">
      <alignment horizontal="center" vertical="center" wrapText="1"/>
    </xf>
    <xf numFmtId="165" fontId="3" fillId="0" borderId="3" xfId="3"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3" fontId="3" fillId="0" borderId="3" xfId="1" applyFont="1" applyFill="1" applyBorder="1" applyAlignment="1">
      <alignment horizontal="center" vertical="center" wrapText="1"/>
    </xf>
    <xf numFmtId="0" fontId="26" fillId="0" borderId="45" xfId="0" applyFont="1" applyFill="1" applyBorder="1" applyAlignment="1">
      <alignment horizontal="center" vertical="center" wrapText="1"/>
    </xf>
    <xf numFmtId="0" fontId="17" fillId="5" borderId="30" xfId="0" applyFont="1" applyFill="1" applyBorder="1" applyAlignment="1">
      <alignment vertical="center" wrapText="1"/>
    </xf>
    <xf numFmtId="44" fontId="18" fillId="5" borderId="30" xfId="0" applyNumberFormat="1" applyFont="1" applyFill="1" applyBorder="1" applyAlignment="1">
      <alignment horizontal="right" vertical="center" wrapText="1"/>
    </xf>
    <xf numFmtId="44" fontId="18" fillId="5" borderId="30" xfId="2" applyFont="1" applyFill="1" applyBorder="1" applyAlignment="1">
      <alignment vertical="center" wrapText="1"/>
    </xf>
    <xf numFmtId="0" fontId="18" fillId="5" borderId="30" xfId="0" applyFont="1" applyFill="1" applyBorder="1" applyAlignment="1">
      <alignment vertical="center" wrapText="1"/>
    </xf>
    <xf numFmtId="0" fontId="18" fillId="5" borderId="30" xfId="0" applyFont="1" applyFill="1" applyBorder="1" applyAlignment="1">
      <alignment horizontal="center" vertical="center" wrapText="1"/>
    </xf>
    <xf numFmtId="0" fontId="24" fillId="5" borderId="31" xfId="0" applyFont="1" applyFill="1" applyBorder="1" applyAlignment="1">
      <alignment horizontal="center" vertical="center" wrapText="1"/>
    </xf>
    <xf numFmtId="0" fontId="18" fillId="5" borderId="30" xfId="0" applyFont="1" applyFill="1" applyBorder="1" applyAlignment="1">
      <alignment horizontal="right" vertical="center" wrapText="1"/>
    </xf>
    <xf numFmtId="44" fontId="18" fillId="5" borderId="30" xfId="2" applyFont="1" applyFill="1" applyBorder="1" applyAlignment="1">
      <alignment horizontal="center" vertical="center" wrapText="1"/>
    </xf>
    <xf numFmtId="43" fontId="18" fillId="5" borderId="30" xfId="1" applyFont="1" applyFill="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right" vertical="center" wrapText="1"/>
    </xf>
    <xf numFmtId="0" fontId="19" fillId="0" borderId="6" xfId="0" applyFont="1" applyFill="1" applyBorder="1" applyAlignment="1">
      <alignment vertical="center"/>
    </xf>
    <xf numFmtId="0" fontId="3" fillId="0" borderId="6" xfId="0" applyFont="1" applyFill="1" applyBorder="1" applyAlignment="1">
      <alignment horizontal="left" vertical="center" wrapText="1"/>
    </xf>
    <xf numFmtId="0" fontId="21" fillId="0" borderId="0" xfId="0" applyFont="1" applyFill="1"/>
    <xf numFmtId="0" fontId="22" fillId="0" borderId="31" xfId="0" applyFont="1" applyFill="1" applyBorder="1" applyAlignment="1">
      <alignment horizontal="center" vertical="center" wrapText="1"/>
    </xf>
    <xf numFmtId="0" fontId="21" fillId="0" borderId="0" xfId="0" applyFont="1" applyFill="1" applyBorder="1"/>
    <xf numFmtId="0" fontId="3" fillId="0" borderId="2" xfId="0" applyFont="1" applyFill="1" applyBorder="1" applyAlignment="1">
      <alignment horizontal="right" vertical="center" wrapText="1"/>
    </xf>
    <xf numFmtId="0" fontId="3" fillId="0" borderId="2" xfId="0" applyFont="1" applyFill="1" applyBorder="1" applyAlignment="1">
      <alignment horizontal="center" vertical="center" wrapText="1"/>
    </xf>
    <xf numFmtId="43" fontId="3" fillId="0" borderId="2" xfId="1" applyFont="1" applyFill="1" applyBorder="1" applyAlignment="1">
      <alignment horizontal="center" vertical="center" wrapText="1"/>
    </xf>
    <xf numFmtId="0" fontId="3" fillId="0" borderId="46"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3" fillId="0" borderId="3" xfId="0" applyFont="1" applyFill="1" applyBorder="1" applyAlignment="1">
      <alignment horizontal="right" vertical="center" wrapText="1"/>
    </xf>
    <xf numFmtId="0" fontId="3" fillId="0" borderId="24" xfId="0" applyFont="1" applyFill="1" applyBorder="1" applyAlignment="1">
      <alignment horizontal="right" vertical="center" wrapText="1"/>
    </xf>
    <xf numFmtId="0" fontId="3" fillId="0" borderId="37" xfId="0" applyFont="1" applyFill="1" applyBorder="1" applyAlignment="1">
      <alignment horizontal="right" vertical="center" wrapText="1"/>
    </xf>
    <xf numFmtId="0" fontId="3" fillId="0" borderId="3"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horizontal="left"/>
    </xf>
    <xf numFmtId="0" fontId="3" fillId="0" borderId="0" xfId="0" applyFont="1" applyFill="1" applyBorder="1" applyAlignment="1"/>
    <xf numFmtId="0" fontId="2" fillId="8" borderId="0" xfId="0" applyFont="1" applyFill="1" applyBorder="1" applyAlignment="1">
      <alignment vertical="center" wrapText="1"/>
    </xf>
    <xf numFmtId="0" fontId="18" fillId="5" borderId="12" xfId="0" applyFont="1" applyFill="1" applyBorder="1" applyAlignment="1">
      <alignment horizontal="center" vertical="center" wrapText="1"/>
    </xf>
    <xf numFmtId="0" fontId="3" fillId="8" borderId="0" xfId="0" applyFont="1" applyFill="1" applyBorder="1" applyAlignment="1">
      <alignment wrapText="1"/>
    </xf>
    <xf numFmtId="0" fontId="3" fillId="0" borderId="26" xfId="0" applyFont="1" applyFill="1" applyBorder="1" applyAlignment="1">
      <alignment vertical="center" wrapText="1"/>
    </xf>
    <xf numFmtId="0" fontId="3" fillId="0" borderId="39" xfId="0" applyFont="1" applyFill="1" applyBorder="1" applyAlignment="1">
      <alignment horizontal="right" vertical="center" wrapText="1"/>
    </xf>
    <xf numFmtId="0" fontId="3" fillId="0" borderId="27" xfId="0" applyFont="1" applyFill="1" applyBorder="1" applyAlignment="1">
      <alignment horizontal="center" vertical="center" wrapText="1"/>
    </xf>
    <xf numFmtId="165" fontId="3" fillId="0" borderId="39" xfId="3" applyNumberFormat="1" applyFont="1" applyFill="1" applyBorder="1" applyAlignment="1">
      <alignment horizontal="center" vertical="center" wrapText="1"/>
    </xf>
    <xf numFmtId="0" fontId="3" fillId="0" borderId="39" xfId="0" applyFont="1" applyFill="1" applyBorder="1" applyAlignment="1">
      <alignment horizontal="center" vertical="center" wrapText="1"/>
    </xf>
    <xf numFmtId="43" fontId="3" fillId="0" borderId="39" xfId="1"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15" xfId="0" applyFont="1" applyFill="1" applyBorder="1" applyAlignment="1">
      <alignment horizontal="center" vertical="center" wrapText="1"/>
    </xf>
    <xf numFmtId="165" fontId="3" fillId="0" borderId="42" xfId="3" applyNumberFormat="1" applyFont="1" applyFill="1" applyBorder="1" applyAlignment="1">
      <alignment horizontal="center" vertical="center" wrapText="1"/>
    </xf>
    <xf numFmtId="0" fontId="3" fillId="0" borderId="26" xfId="0" applyFont="1" applyFill="1" applyBorder="1" applyAlignment="1">
      <alignment wrapText="1"/>
    </xf>
    <xf numFmtId="0" fontId="26" fillId="0" borderId="26" xfId="0" applyFont="1" applyFill="1" applyBorder="1" applyAlignment="1">
      <alignment vertical="center" wrapText="1"/>
    </xf>
    <xf numFmtId="0" fontId="26" fillId="0" borderId="39" xfId="0" applyFont="1" applyFill="1" applyBorder="1" applyAlignment="1">
      <alignment horizontal="right" vertical="center" wrapText="1"/>
    </xf>
    <xf numFmtId="0" fontId="26" fillId="0" borderId="27" xfId="0" applyFont="1" applyFill="1" applyBorder="1" applyAlignment="1">
      <alignment horizontal="center" vertical="center" wrapText="1"/>
    </xf>
    <xf numFmtId="165" fontId="26" fillId="0" borderId="39" xfId="3" applyNumberFormat="1" applyFont="1" applyFill="1" applyBorder="1" applyAlignment="1">
      <alignment horizontal="center" vertical="center" wrapText="1"/>
    </xf>
    <xf numFmtId="0" fontId="26" fillId="0" borderId="39" xfId="0" applyFont="1" applyFill="1" applyBorder="1" applyAlignment="1">
      <alignment horizontal="center" vertical="center" wrapText="1"/>
    </xf>
    <xf numFmtId="43" fontId="26" fillId="0" borderId="39" xfId="1"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8" xfId="0" applyFont="1" applyFill="1" applyBorder="1" applyAlignment="1">
      <alignment vertical="center" wrapText="1"/>
    </xf>
    <xf numFmtId="0" fontId="26" fillId="0" borderId="6" xfId="0" applyFont="1" applyFill="1" applyBorder="1" applyAlignment="1">
      <alignment horizontal="right" vertical="center" wrapText="1"/>
    </xf>
    <xf numFmtId="0" fontId="26" fillId="0" borderId="9" xfId="0" applyFont="1" applyFill="1" applyBorder="1" applyAlignment="1">
      <alignment horizontal="center" vertical="center" wrapText="1"/>
    </xf>
    <xf numFmtId="165" fontId="26" fillId="0" borderId="6" xfId="3" applyNumberFormat="1" applyFont="1" applyFill="1" applyBorder="1" applyAlignment="1">
      <alignment horizontal="center" vertical="center" wrapText="1"/>
    </xf>
    <xf numFmtId="43" fontId="26" fillId="0" borderId="6" xfId="1" applyFont="1" applyFill="1" applyBorder="1" applyAlignment="1">
      <alignment horizontal="center" vertical="center" wrapText="1"/>
    </xf>
    <xf numFmtId="0" fontId="26" fillId="0" borderId="14" xfId="0" applyFont="1" applyFill="1" applyBorder="1" applyAlignment="1">
      <alignment vertical="center" wrapText="1"/>
    </xf>
    <xf numFmtId="0" fontId="26" fillId="0" borderId="24" xfId="0" applyFont="1" applyFill="1" applyBorder="1" applyAlignment="1">
      <alignment horizontal="right" vertical="center" wrapText="1"/>
    </xf>
    <xf numFmtId="0" fontId="26" fillId="0" borderId="21" xfId="0" applyFont="1" applyFill="1" applyBorder="1" applyAlignment="1">
      <alignment horizontal="center" vertical="center" wrapText="1"/>
    </xf>
    <xf numFmtId="165" fontId="26" fillId="0" borderId="24" xfId="3" applyNumberFormat="1" applyFont="1" applyFill="1" applyBorder="1" applyAlignment="1">
      <alignment horizontal="center" vertical="center" wrapText="1"/>
    </xf>
    <xf numFmtId="0" fontId="26" fillId="0" borderId="24" xfId="0" applyFont="1" applyFill="1" applyBorder="1" applyAlignment="1">
      <alignment horizontal="center" vertical="center" wrapText="1"/>
    </xf>
    <xf numFmtId="43" fontId="26" fillId="0" borderId="24" xfId="1" applyFont="1" applyFill="1" applyBorder="1" applyAlignment="1">
      <alignment horizontal="center" vertical="center" wrapText="1"/>
    </xf>
    <xf numFmtId="0" fontId="19" fillId="0" borderId="47" xfId="0" applyFont="1" applyFill="1" applyBorder="1" applyAlignment="1">
      <alignment vertical="center"/>
    </xf>
    <xf numFmtId="0" fontId="27" fillId="0" borderId="23" xfId="0" applyFont="1" applyFill="1" applyBorder="1" applyAlignment="1">
      <alignment vertical="center"/>
    </xf>
    <xf numFmtId="0" fontId="27" fillId="0" borderId="47" xfId="0" applyFont="1" applyFill="1" applyBorder="1" applyAlignment="1">
      <alignment vertical="center"/>
    </xf>
    <xf numFmtId="0" fontId="26" fillId="0" borderId="3" xfId="0" applyFont="1" applyFill="1" applyBorder="1" applyAlignment="1">
      <alignment horizontal="right" vertical="center" wrapText="1"/>
    </xf>
    <xf numFmtId="0" fontId="27" fillId="0" borderId="18" xfId="0" applyFont="1" applyFill="1" applyBorder="1" applyAlignment="1">
      <alignment vertical="center"/>
    </xf>
    <xf numFmtId="0" fontId="26" fillId="0" borderId="35" xfId="0" applyFont="1" applyFill="1" applyBorder="1" applyAlignment="1">
      <alignment horizontal="right" vertical="center" wrapText="1"/>
    </xf>
    <xf numFmtId="0" fontId="26" fillId="0" borderId="4"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3" fillId="0" borderId="38" xfId="0" applyFont="1" applyFill="1" applyBorder="1" applyAlignment="1">
      <alignment vertical="center" wrapText="1"/>
    </xf>
    <xf numFmtId="0" fontId="3" fillId="0" borderId="41" xfId="0" applyFont="1" applyFill="1" applyBorder="1" applyAlignment="1">
      <alignment vertical="center" wrapText="1"/>
    </xf>
    <xf numFmtId="0" fontId="3" fillId="0" borderId="4" xfId="0" applyFont="1" applyFill="1" applyBorder="1" applyAlignment="1">
      <alignment horizontal="center" wrapText="1"/>
    </xf>
    <xf numFmtId="0" fontId="3" fillId="0" borderId="39" xfId="0" applyFont="1" applyFill="1" applyBorder="1" applyAlignment="1">
      <alignment horizontal="center" wrapText="1"/>
    </xf>
    <xf numFmtId="0" fontId="3" fillId="0" borderId="47" xfId="0" applyFont="1" applyFill="1" applyBorder="1" applyAlignment="1">
      <alignment vertical="center" wrapText="1"/>
    </xf>
    <xf numFmtId="0" fontId="3" fillId="0" borderId="47" xfId="0" applyFont="1" applyBorder="1" applyAlignment="1">
      <alignment vertical="center" wrapText="1"/>
    </xf>
    <xf numFmtId="0" fontId="26" fillId="0" borderId="38" xfId="0" applyFont="1" applyFill="1" applyBorder="1" applyAlignment="1">
      <alignment vertical="center" wrapText="1"/>
    </xf>
    <xf numFmtId="0" fontId="26" fillId="0" borderId="47" xfId="0" applyFont="1" applyFill="1" applyBorder="1" applyAlignment="1">
      <alignment vertical="center" wrapText="1"/>
    </xf>
    <xf numFmtId="0" fontId="26" fillId="0" borderId="41" xfId="0" applyFont="1" applyFill="1" applyBorder="1" applyAlignment="1">
      <alignment vertical="center" wrapText="1"/>
    </xf>
    <xf numFmtId="0" fontId="3" fillId="0" borderId="3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37" xfId="0" applyFont="1" applyFill="1" applyBorder="1" applyAlignment="1">
      <alignment vertical="center" wrapText="1"/>
    </xf>
    <xf numFmtId="0" fontId="3" fillId="0" borderId="37" xfId="0" applyFont="1" applyFill="1" applyBorder="1" applyAlignment="1">
      <alignment horizontal="center" vertical="center" wrapText="1"/>
    </xf>
    <xf numFmtId="43" fontId="3" fillId="0" borderId="37" xfId="1"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wrapText="1"/>
    </xf>
    <xf numFmtId="0" fontId="3" fillId="0" borderId="50" xfId="0" applyFont="1" applyFill="1" applyBorder="1" applyAlignment="1">
      <alignment wrapText="1"/>
    </xf>
    <xf numFmtId="44" fontId="3" fillId="0" borderId="50" xfId="2" applyNumberFormat="1" applyFont="1" applyFill="1" applyBorder="1" applyAlignment="1">
      <alignment wrapText="1"/>
    </xf>
    <xf numFmtId="44" fontId="3" fillId="0" borderId="50" xfId="2" applyFont="1" applyFill="1" applyBorder="1" applyAlignment="1">
      <alignment wrapText="1"/>
    </xf>
    <xf numFmtId="0" fontId="3" fillId="0" borderId="51" xfId="0" applyFont="1" applyFill="1" applyBorder="1" applyAlignment="1">
      <alignment wrapText="1"/>
    </xf>
    <xf numFmtId="0" fontId="3" fillId="0" borderId="24" xfId="0" applyFont="1" applyFill="1" applyBorder="1" applyAlignment="1">
      <alignment vertical="center" wrapText="1"/>
    </xf>
    <xf numFmtId="0" fontId="3" fillId="0" borderId="52" xfId="0" applyFont="1" applyFill="1" applyBorder="1" applyAlignment="1">
      <alignment vertical="center" wrapText="1"/>
    </xf>
    <xf numFmtId="0" fontId="17" fillId="0" borderId="50" xfId="0" applyFont="1" applyFill="1" applyBorder="1" applyAlignment="1">
      <alignment vertical="center" wrapText="1"/>
    </xf>
    <xf numFmtId="0" fontId="18" fillId="0" borderId="50"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3" fillId="8" borderId="49" xfId="0" applyFont="1" applyFill="1" applyBorder="1" applyAlignment="1">
      <alignment wrapText="1"/>
    </xf>
    <xf numFmtId="0" fontId="3" fillId="8" borderId="50" xfId="0" applyFont="1" applyFill="1" applyBorder="1" applyAlignment="1">
      <alignment wrapText="1"/>
    </xf>
    <xf numFmtId="44" fontId="3" fillId="8" borderId="50" xfId="2" applyNumberFormat="1" applyFont="1" applyFill="1" applyBorder="1" applyAlignment="1">
      <alignment wrapText="1"/>
    </xf>
    <xf numFmtId="44" fontId="3" fillId="8" borderId="50" xfId="2" applyFont="1" applyFill="1" applyBorder="1" applyAlignment="1">
      <alignment wrapText="1"/>
    </xf>
    <xf numFmtId="0" fontId="3" fillId="8" borderId="51" xfId="0" applyFont="1" applyFill="1" applyBorder="1" applyAlignment="1">
      <alignment wrapText="1"/>
    </xf>
    <xf numFmtId="43" fontId="3" fillId="0" borderId="35" xfId="1" applyFont="1" applyFill="1" applyBorder="1" applyAlignment="1">
      <alignment horizontal="center" vertical="center" wrapText="1"/>
    </xf>
    <xf numFmtId="43" fontId="3" fillId="0" borderId="17" xfId="1" applyFont="1" applyFill="1" applyBorder="1" applyAlignment="1">
      <alignment horizontal="center" vertical="center" wrapText="1"/>
    </xf>
    <xf numFmtId="43" fontId="18" fillId="5" borderId="30" xfId="1" applyFont="1" applyFill="1" applyBorder="1" applyAlignment="1">
      <alignment horizontal="right" vertical="center" wrapText="1"/>
    </xf>
    <xf numFmtId="43" fontId="18" fillId="5" borderId="30" xfId="1" applyFont="1" applyFill="1" applyBorder="1" applyAlignment="1">
      <alignment horizontal="center" vertical="center" wrapText="1"/>
    </xf>
    <xf numFmtId="43" fontId="3" fillId="0" borderId="50" xfId="1" applyFont="1" applyFill="1" applyBorder="1" applyAlignment="1">
      <alignment wrapText="1"/>
    </xf>
    <xf numFmtId="43" fontId="18" fillId="5" borderId="5" xfId="1" applyFont="1" applyFill="1" applyBorder="1" applyAlignment="1">
      <alignment horizontal="right" vertical="center" wrapText="1"/>
    </xf>
    <xf numFmtId="43" fontId="18" fillId="5" borderId="5" xfId="1" applyFont="1" applyFill="1" applyBorder="1" applyAlignment="1">
      <alignment horizontal="center" vertical="center" wrapText="1"/>
    </xf>
    <xf numFmtId="43" fontId="18" fillId="0" borderId="50" xfId="1" applyFont="1" applyFill="1" applyBorder="1" applyAlignment="1">
      <alignment horizontal="center" vertical="center" wrapText="1"/>
    </xf>
    <xf numFmtId="43" fontId="18" fillId="5" borderId="5" xfId="1" applyFont="1" applyFill="1" applyBorder="1" applyAlignment="1">
      <alignment vertical="center" wrapText="1"/>
    </xf>
    <xf numFmtId="43" fontId="3" fillId="0" borderId="4" xfId="1" applyFont="1" applyFill="1" applyBorder="1" applyAlignment="1">
      <alignment horizontal="left"/>
    </xf>
    <xf numFmtId="0" fontId="9" fillId="0" borderId="3" xfId="0" applyFont="1" applyFill="1" applyBorder="1" applyAlignment="1">
      <alignment horizontal="center" wrapText="1"/>
    </xf>
    <xf numFmtId="0" fontId="4" fillId="0" borderId="3" xfId="0" applyFont="1" applyFill="1" applyBorder="1" applyAlignment="1">
      <alignment horizontal="center" wrapText="1"/>
    </xf>
    <xf numFmtId="43" fontId="9" fillId="0" borderId="3" xfId="1" applyFont="1" applyFill="1" applyBorder="1" applyAlignment="1">
      <alignment horizontal="center" wrapText="1"/>
    </xf>
    <xf numFmtId="165" fontId="9" fillId="0" borderId="3" xfId="3" applyNumberFormat="1" applyFont="1" applyFill="1" applyBorder="1" applyAlignment="1">
      <alignment horizontal="center" wrapText="1"/>
    </xf>
    <xf numFmtId="9" fontId="9" fillId="0" borderId="3" xfId="3" applyFont="1" applyFill="1" applyBorder="1" applyAlignment="1">
      <alignment horizontal="center" wrapText="1"/>
    </xf>
    <xf numFmtId="0" fontId="9" fillId="0" borderId="3" xfId="0" applyFont="1" applyBorder="1" applyAlignment="1">
      <alignment horizontal="center" wrapText="1"/>
    </xf>
    <xf numFmtId="0" fontId="9" fillId="0" borderId="2" xfId="0" applyFont="1" applyFill="1" applyBorder="1" applyAlignment="1">
      <alignment horizontal="center" wrapText="1"/>
    </xf>
    <xf numFmtId="0" fontId="4" fillId="0" borderId="2" xfId="0" applyFont="1" applyFill="1" applyBorder="1" applyAlignment="1">
      <alignment horizontal="center" wrapText="1"/>
    </xf>
    <xf numFmtId="43" fontId="9" fillId="0" borderId="2" xfId="1" applyFont="1" applyFill="1" applyBorder="1" applyAlignment="1">
      <alignment horizontal="center" wrapText="1"/>
    </xf>
    <xf numFmtId="165" fontId="9" fillId="0" borderId="2" xfId="3" applyNumberFormat="1" applyFont="1" applyFill="1" applyBorder="1" applyAlignment="1">
      <alignment horizontal="center" wrapText="1"/>
    </xf>
    <xf numFmtId="9" fontId="9" fillId="0" borderId="2" xfId="3" applyFont="1" applyFill="1" applyBorder="1" applyAlignment="1">
      <alignment horizontal="center" wrapText="1"/>
    </xf>
    <xf numFmtId="0" fontId="3" fillId="0" borderId="2" xfId="0" applyFont="1" applyBorder="1" applyAlignment="1">
      <alignment horizontal="center" wrapText="1"/>
    </xf>
    <xf numFmtId="0" fontId="26" fillId="0" borderId="46" xfId="0" applyFont="1" applyFill="1" applyBorder="1" applyAlignment="1">
      <alignment horizontal="center" vertical="center" wrapText="1"/>
    </xf>
    <xf numFmtId="0" fontId="26" fillId="0" borderId="46" xfId="0" applyFont="1" applyBorder="1" applyAlignment="1">
      <alignment horizontal="center" vertical="center" wrapText="1"/>
    </xf>
    <xf numFmtId="0" fontId="9" fillId="0" borderId="53" xfId="0" applyFont="1" applyFill="1" applyBorder="1" applyAlignment="1">
      <alignment horizontal="left" wrapText="1"/>
    </xf>
    <xf numFmtId="0" fontId="25" fillId="0" borderId="45" xfId="0" applyFont="1" applyFill="1" applyBorder="1" applyAlignment="1">
      <alignment horizontal="center" wrapText="1"/>
    </xf>
    <xf numFmtId="0" fontId="9" fillId="0" borderId="52" xfId="0" applyFont="1" applyFill="1" applyBorder="1" applyAlignment="1">
      <alignment horizontal="left" wrapText="1"/>
    </xf>
    <xf numFmtId="0" fontId="25" fillId="0" borderId="46" xfId="0" applyFont="1" applyFill="1" applyBorder="1" applyAlignment="1">
      <alignment horizontal="center" wrapText="1"/>
    </xf>
    <xf numFmtId="0" fontId="3" fillId="0" borderId="53" xfId="0" applyFont="1" applyFill="1" applyBorder="1" applyAlignment="1">
      <alignment vertical="center" wrapText="1"/>
    </xf>
    <xf numFmtId="0" fontId="19" fillId="0" borderId="53" xfId="0" applyFont="1" applyFill="1" applyBorder="1" applyAlignment="1">
      <alignment vertical="center"/>
    </xf>
    <xf numFmtId="0" fontId="19" fillId="0" borderId="52" xfId="0" applyFont="1" applyFill="1" applyBorder="1" applyAlignment="1">
      <alignment vertical="center"/>
    </xf>
    <xf numFmtId="0" fontId="3" fillId="0" borderId="52" xfId="0" applyFont="1" applyBorder="1" applyAlignment="1">
      <alignment vertical="center" wrapText="1"/>
    </xf>
    <xf numFmtId="0" fontId="3" fillId="0" borderId="52" xfId="0" applyFont="1" applyFill="1" applyBorder="1" applyAlignment="1">
      <alignment horizontal="left" vertical="center" wrapText="1"/>
    </xf>
    <xf numFmtId="0" fontId="3" fillId="0" borderId="53" xfId="0" applyFont="1" applyBorder="1" applyAlignment="1">
      <alignment vertical="center" wrapText="1"/>
    </xf>
    <xf numFmtId="43" fontId="3" fillId="0" borderId="0" xfId="1" applyFont="1" applyFill="1" applyBorder="1" applyAlignment="1">
      <alignment horizontal="center" vertical="center" wrapText="1"/>
    </xf>
    <xf numFmtId="43" fontId="7" fillId="0" borderId="0" xfId="1" applyFont="1" applyFill="1" applyBorder="1" applyAlignment="1">
      <alignment horizontal="center" vertical="center" wrapText="1"/>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16" fillId="0" borderId="23"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20" fillId="0" borderId="18" xfId="0" applyFont="1" applyBorder="1" applyAlignment="1">
      <alignment horizontal="center" vertical="center"/>
    </xf>
    <xf numFmtId="0" fontId="20" fillId="0" borderId="4" xfId="0" applyFont="1" applyBorder="1" applyAlignment="1">
      <alignment horizontal="center" vertical="center"/>
    </xf>
    <xf numFmtId="0" fontId="20" fillId="0" borderId="19"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4" fillId="0" borderId="11" xfId="0" applyFont="1" applyBorder="1" applyAlignment="1">
      <alignment horizontal="center" wrapText="1"/>
    </xf>
    <xf numFmtId="0" fontId="4" fillId="0" borderId="18" xfId="0" applyFont="1" applyBorder="1" applyAlignment="1">
      <alignment horizontal="center" wrapText="1"/>
    </xf>
    <xf numFmtId="0" fontId="4" fillId="0" borderId="5" xfId="0" applyFont="1" applyBorder="1" applyAlignment="1">
      <alignment horizontal="center" wrapText="1"/>
    </xf>
    <xf numFmtId="0" fontId="4" fillId="0" borderId="4" xfId="0" applyFont="1" applyBorder="1" applyAlignment="1">
      <alignment horizontal="center" wrapText="1"/>
    </xf>
    <xf numFmtId="0" fontId="4" fillId="0" borderId="12" xfId="0" applyFont="1" applyBorder="1" applyAlignment="1">
      <alignment horizontal="center" wrapText="1"/>
    </xf>
    <xf numFmtId="0" fontId="4" fillId="0" borderId="19" xfId="0" applyFont="1" applyBorder="1" applyAlignment="1">
      <alignment horizontal="center" wrapText="1"/>
    </xf>
    <xf numFmtId="0" fontId="7" fillId="0" borderId="4" xfId="0" applyFont="1" applyBorder="1" applyAlignment="1">
      <alignment horizontal="center" vertical="center"/>
    </xf>
    <xf numFmtId="0" fontId="17" fillId="0" borderId="49" xfId="0" applyFont="1" applyFill="1" applyBorder="1" applyAlignment="1">
      <alignment vertical="center" wrapText="1"/>
    </xf>
    <xf numFmtId="0" fontId="17" fillId="0" borderId="50" xfId="0" applyFont="1" applyFill="1" applyBorder="1" applyAlignment="1">
      <alignment vertical="center" wrapText="1"/>
    </xf>
    <xf numFmtId="0" fontId="17" fillId="5" borderId="25" xfId="0" applyFont="1" applyFill="1" applyBorder="1" applyAlignment="1">
      <alignment vertical="center" wrapText="1"/>
    </xf>
    <xf numFmtId="0" fontId="17" fillId="5" borderId="30" xfId="0" applyFont="1" applyFill="1" applyBorder="1" applyAlignment="1">
      <alignment vertical="center" wrapText="1"/>
    </xf>
    <xf numFmtId="0" fontId="17" fillId="5" borderId="11" xfId="0" applyFont="1" applyFill="1" applyBorder="1" applyAlignment="1">
      <alignment vertical="center" wrapText="1"/>
    </xf>
    <xf numFmtId="0" fontId="17" fillId="5" borderId="5" xfId="0" applyFont="1" applyFill="1" applyBorder="1" applyAlignment="1">
      <alignment vertical="center" wrapText="1"/>
    </xf>
    <xf numFmtId="0" fontId="4" fillId="0" borderId="28" xfId="0" applyFont="1" applyFill="1" applyBorder="1" applyAlignment="1">
      <alignment horizontal="center" wrapText="1"/>
    </xf>
    <xf numFmtId="0" fontId="4" fillId="0" borderId="29" xfId="0" applyFont="1" applyFill="1" applyBorder="1" applyAlignment="1">
      <alignment horizontal="center" wrapText="1"/>
    </xf>
    <xf numFmtId="0" fontId="17" fillId="5" borderId="25" xfId="0" applyFont="1" applyFill="1" applyBorder="1" applyAlignment="1">
      <alignment vertical="center"/>
    </xf>
    <xf numFmtId="0" fontId="17" fillId="5" borderId="30" xfId="0" applyFont="1" applyFill="1" applyBorder="1" applyAlignment="1">
      <alignment vertical="center"/>
    </xf>
    <xf numFmtId="0" fontId="2" fillId="0" borderId="0" xfId="0" applyFont="1" applyFill="1" applyBorder="1" applyAlignment="1">
      <alignment horizontal="center" wrapText="1"/>
    </xf>
    <xf numFmtId="44" fontId="4" fillId="0" borderId="28" xfId="2" applyFont="1" applyFill="1" applyBorder="1" applyAlignment="1">
      <alignment horizontal="center" wrapText="1"/>
    </xf>
    <xf numFmtId="44" fontId="4" fillId="0" borderId="29" xfId="2" applyFont="1" applyFill="1" applyBorder="1" applyAlignment="1">
      <alignment horizontal="center" wrapText="1"/>
    </xf>
    <xf numFmtId="44" fontId="4" fillId="0" borderId="28" xfId="2" applyNumberFormat="1" applyFont="1" applyFill="1" applyBorder="1" applyAlignment="1">
      <alignment horizontal="center" wrapText="1"/>
    </xf>
    <xf numFmtId="44" fontId="4" fillId="0" borderId="29" xfId="2" applyNumberFormat="1" applyFont="1" applyFill="1" applyBorder="1" applyAlignment="1">
      <alignment horizontal="center" wrapText="1"/>
    </xf>
    <xf numFmtId="0" fontId="3" fillId="0" borderId="0" xfId="0" applyFont="1" applyAlignment="1">
      <alignment vertical="top" wrapText="1"/>
    </xf>
    <xf numFmtId="0" fontId="2" fillId="4" borderId="22" xfId="0" applyFont="1" applyFill="1" applyBorder="1" applyAlignment="1">
      <alignment horizontal="center"/>
    </xf>
    <xf numFmtId="0" fontId="2" fillId="4" borderId="17" xfId="0" applyFont="1" applyFill="1" applyBorder="1" applyAlignment="1">
      <alignment horizontal="center"/>
    </xf>
    <xf numFmtId="0" fontId="6" fillId="0" borderId="0" xfId="0" applyFont="1" applyAlignment="1">
      <alignment horizontal="center"/>
    </xf>
    <xf numFmtId="0" fontId="8" fillId="0" borderId="0" xfId="0" applyFont="1" applyAlignment="1">
      <alignment horizontal="center"/>
    </xf>
    <xf numFmtId="0" fontId="8" fillId="0" borderId="10" xfId="0" applyFont="1" applyBorder="1" applyAlignment="1">
      <alignment horizontal="center"/>
    </xf>
    <xf numFmtId="0" fontId="4" fillId="0" borderId="16" xfId="0" applyFont="1" applyFill="1" applyBorder="1" applyAlignment="1">
      <alignment horizontal="center" wrapText="1"/>
    </xf>
    <xf numFmtId="0" fontId="4" fillId="0" borderId="20" xfId="0" applyFont="1" applyFill="1" applyBorder="1" applyAlignment="1">
      <alignment horizontal="center" wrapText="1"/>
    </xf>
    <xf numFmtId="0" fontId="23" fillId="0" borderId="43" xfId="0" applyFont="1" applyFill="1" applyBorder="1" applyAlignment="1">
      <alignment horizontal="center" wrapText="1"/>
    </xf>
    <xf numFmtId="0" fontId="23" fillId="0" borderId="44" xfId="0" applyFont="1" applyFill="1" applyBorder="1" applyAlignment="1">
      <alignment horizontal="center" wrapText="1"/>
    </xf>
    <xf numFmtId="0" fontId="4" fillId="0" borderId="42" xfId="0" applyFont="1" applyFill="1" applyBorder="1" applyAlignment="1">
      <alignment horizontal="center" wrapText="1"/>
    </xf>
    <xf numFmtId="0" fontId="4" fillId="0" borderId="35" xfId="0" applyFont="1" applyFill="1" applyBorder="1" applyAlignment="1">
      <alignment horizontal="center" wrapText="1"/>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3"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1" xfId="0" applyFont="1" applyFill="1" applyBorder="1" applyAlignment="1">
      <alignment horizontal="center" wrapText="1"/>
    </xf>
    <xf numFmtId="0" fontId="4" fillId="0" borderId="18" xfId="0" applyFont="1" applyFill="1" applyBorder="1" applyAlignment="1">
      <alignment horizontal="center" wrapText="1"/>
    </xf>
    <xf numFmtId="0" fontId="4" fillId="0" borderId="5" xfId="0" applyFont="1" applyFill="1" applyBorder="1" applyAlignment="1">
      <alignment horizontal="center" wrapText="1"/>
    </xf>
    <xf numFmtId="0" fontId="4" fillId="0" borderId="4" xfId="0" applyFont="1" applyFill="1" applyBorder="1" applyAlignment="1">
      <alignment horizontal="center" wrapText="1"/>
    </xf>
    <xf numFmtId="43" fontId="4" fillId="0" borderId="42" xfId="1" applyFont="1" applyFill="1" applyBorder="1" applyAlignment="1">
      <alignment horizontal="center" wrapText="1"/>
    </xf>
    <xf numFmtId="43" fontId="4" fillId="0" borderId="35" xfId="1" applyFont="1" applyFill="1" applyBorder="1" applyAlignment="1">
      <alignment horizontal="center" wrapText="1"/>
    </xf>
    <xf numFmtId="43" fontId="4" fillId="0" borderId="16" xfId="1" applyFont="1" applyFill="1" applyBorder="1" applyAlignment="1">
      <alignment horizontal="center" wrapText="1"/>
    </xf>
    <xf numFmtId="43" fontId="4" fillId="0" borderId="20" xfId="1" applyFont="1" applyFill="1" applyBorder="1" applyAlignment="1">
      <alignment horizontal="center" wrapText="1"/>
    </xf>
    <xf numFmtId="0" fontId="6" fillId="0" borderId="0" xfId="0" applyFont="1" applyFill="1" applyBorder="1" applyAlignment="1">
      <alignment vertical="center" wrapText="1"/>
    </xf>
    <xf numFmtId="0" fontId="23" fillId="0" borderId="28" xfId="0" applyFont="1" applyFill="1" applyBorder="1" applyAlignment="1">
      <alignment horizontal="center" wrapText="1"/>
    </xf>
    <xf numFmtId="0" fontId="23" fillId="0" borderId="29" xfId="0" applyFont="1" applyFill="1" applyBorder="1" applyAlignment="1">
      <alignment horizontal="center" wrapText="1"/>
    </xf>
    <xf numFmtId="0" fontId="5" fillId="0" borderId="30" xfId="0" applyFont="1" applyFill="1" applyBorder="1" applyAlignment="1">
      <alignment horizontal="center" vertical="center"/>
    </xf>
    <xf numFmtId="43" fontId="4" fillId="0" borderId="28" xfId="1" applyFont="1" applyFill="1" applyBorder="1" applyAlignment="1">
      <alignment horizontal="center" wrapText="1"/>
    </xf>
    <xf numFmtId="43" fontId="4" fillId="0" borderId="29" xfId="1" applyFont="1" applyFill="1" applyBorder="1" applyAlignment="1">
      <alignment horizontal="center" wrapText="1"/>
    </xf>
  </cellXfs>
  <cellStyles count="5">
    <cellStyle name="Comma" xfId="1" builtinId="3"/>
    <cellStyle name="Currency" xfId="2" builtinId="4"/>
    <cellStyle name="Normal" xfId="0" builtinId="0"/>
    <cellStyle name="Normal 2" xfId="4" xr:uid="{D22BCF03-A4BB-4077-BA4D-2D8A09D2C6CD}"/>
    <cellStyle name="Percent" xfId="3" builtinId="5"/>
  </cellStyles>
  <dxfs count="0"/>
  <tableStyles count="0" defaultTableStyle="TableStyleMedium9" defaultPivotStyle="PivotStyleLight16"/>
  <colors>
    <mruColors>
      <color rgb="FF85E6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427581</xdr:colOff>
      <xdr:row>42</xdr:row>
      <xdr:rowOff>37245</xdr:rowOff>
    </xdr:to>
    <xdr:pic>
      <xdr:nvPicPr>
        <xdr:cNvPr id="3" name="Picture 2" descr="Notice the Associated Students of Helena College regarding the proposed fee changes for FY22 &amp; 23.">
          <a:extLst>
            <a:ext uri="{FF2B5EF4-FFF2-40B4-BE49-F238E27FC236}">
              <a16:creationId xmlns:a16="http://schemas.microsoft.com/office/drawing/2014/main" id="{1A9EB782-08E8-496E-9C3C-669B6A8385CD}"/>
            </a:ext>
          </a:extLst>
        </xdr:cNvPr>
        <xdr:cNvPicPr>
          <a:picLocks noChangeAspect="1"/>
        </xdr:cNvPicPr>
      </xdr:nvPicPr>
      <xdr:blipFill>
        <a:blip xmlns:r="http://schemas.openxmlformats.org/officeDocument/2006/relationships" r:embed="rId1"/>
        <a:stretch>
          <a:fillRect/>
        </a:stretch>
      </xdr:blipFill>
      <xdr:spPr>
        <a:xfrm>
          <a:off x="0" y="0"/>
          <a:ext cx="8352381" cy="68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zoomScaleNormal="100" workbookViewId="0">
      <selection activeCell="G33" sqref="G33"/>
    </sheetView>
  </sheetViews>
  <sheetFormatPr defaultRowHeight="12.75" x14ac:dyDescent="0.2"/>
  <cols>
    <col min="1" max="1" width="18.140625" customWidth="1"/>
    <col min="2" max="2" width="12" style="54" customWidth="1"/>
    <col min="3" max="3" width="2.7109375" style="54" customWidth="1"/>
    <col min="4" max="4" width="11.85546875" customWidth="1"/>
    <col min="5" max="5" width="10.7109375" bestFit="1" customWidth="1"/>
    <col min="6" max="6" width="2.7109375" customWidth="1"/>
    <col min="7" max="7" width="11.28515625" customWidth="1"/>
    <col min="8" max="8" width="10.7109375" customWidth="1"/>
    <col min="10" max="10" width="9.7109375" bestFit="1" customWidth="1"/>
    <col min="12" max="12" width="9.7109375" bestFit="1" customWidth="1"/>
    <col min="13" max="13" width="9.5703125" bestFit="1" customWidth="1"/>
    <col min="14" max="15" width="9.7109375" bestFit="1" customWidth="1"/>
  </cols>
  <sheetData>
    <row r="1" spans="1:15" ht="15" x14ac:dyDescent="0.2">
      <c r="A1" s="378" t="s">
        <v>56</v>
      </c>
      <c r="B1" s="379"/>
      <c r="C1" s="379"/>
      <c r="D1" s="379"/>
      <c r="E1" s="379"/>
      <c r="F1" s="379"/>
      <c r="G1" s="379"/>
      <c r="H1" s="380"/>
      <c r="I1" s="42"/>
      <c r="J1" s="42"/>
      <c r="K1" s="42"/>
      <c r="L1" s="42"/>
      <c r="M1" s="42"/>
      <c r="N1" s="42"/>
      <c r="O1" s="42"/>
    </row>
    <row r="2" spans="1:15" ht="14.25" x14ac:dyDescent="0.2">
      <c r="A2" s="384" t="s">
        <v>121</v>
      </c>
      <c r="B2" s="385"/>
      <c r="C2" s="385"/>
      <c r="D2" s="385"/>
      <c r="E2" s="385"/>
      <c r="F2" s="385"/>
      <c r="G2" s="385"/>
      <c r="H2" s="386"/>
      <c r="I2" s="42"/>
      <c r="J2" s="42"/>
      <c r="K2" s="42"/>
      <c r="L2" s="42"/>
      <c r="M2" s="42"/>
      <c r="N2" s="42"/>
      <c r="O2" s="42"/>
    </row>
    <row r="3" spans="1:15" ht="14.25" x14ac:dyDescent="0.2">
      <c r="A3" s="381" t="s">
        <v>348</v>
      </c>
      <c r="B3" s="382"/>
      <c r="C3" s="382"/>
      <c r="D3" s="382"/>
      <c r="E3" s="382"/>
      <c r="F3" s="382"/>
      <c r="G3" s="382"/>
      <c r="H3" s="383"/>
      <c r="I3" s="42"/>
      <c r="J3" s="42"/>
      <c r="K3" s="42"/>
      <c r="L3" s="42"/>
      <c r="M3" s="42"/>
      <c r="N3" s="42"/>
      <c r="O3" s="42"/>
    </row>
    <row r="4" spans="1:15" ht="13.5" thickBot="1" x14ac:dyDescent="0.25">
      <c r="A4" s="387" t="s">
        <v>487</v>
      </c>
      <c r="B4" s="388"/>
      <c r="C4" s="388"/>
      <c r="D4" s="388"/>
      <c r="E4" s="388"/>
      <c r="F4" s="388"/>
      <c r="G4" s="388"/>
      <c r="H4" s="389"/>
      <c r="I4" s="42"/>
      <c r="J4" s="42"/>
      <c r="K4" s="42"/>
      <c r="L4" s="42"/>
      <c r="M4" s="42"/>
      <c r="N4" s="42"/>
      <c r="O4" s="42"/>
    </row>
    <row r="5" spans="1:15" x14ac:dyDescent="0.2">
      <c r="A5" s="175"/>
      <c r="B5" s="176"/>
      <c r="C5" s="176"/>
      <c r="D5" s="177"/>
      <c r="E5" s="177"/>
      <c r="F5" s="177"/>
      <c r="G5" s="177"/>
      <c r="H5" s="178"/>
      <c r="I5" s="42"/>
      <c r="J5" s="42"/>
      <c r="K5" s="42"/>
      <c r="L5" s="42"/>
      <c r="M5" s="42"/>
      <c r="N5" s="42"/>
      <c r="O5" s="42"/>
    </row>
    <row r="6" spans="1:15" s="1" customFormat="1" ht="15" x14ac:dyDescent="0.2">
      <c r="A6" s="179" t="s">
        <v>52</v>
      </c>
      <c r="B6" s="180"/>
      <c r="C6" s="180"/>
      <c r="D6" s="180"/>
      <c r="E6" s="180"/>
      <c r="F6" s="180"/>
      <c r="G6" s="180"/>
      <c r="H6" s="181"/>
    </row>
    <row r="7" spans="1:15" s="1" customFormat="1" x14ac:dyDescent="0.2">
      <c r="A7" s="182"/>
      <c r="B7" s="183"/>
      <c r="C7" s="183"/>
      <c r="D7" s="19"/>
      <c r="E7" s="19"/>
      <c r="F7" s="19"/>
      <c r="G7" s="19"/>
      <c r="H7" s="184"/>
    </row>
    <row r="8" spans="1:15" s="1" customFormat="1" ht="25.5" x14ac:dyDescent="0.2">
      <c r="A8" s="185" t="s">
        <v>51</v>
      </c>
      <c r="B8" s="60" t="s">
        <v>339</v>
      </c>
      <c r="C8" s="61"/>
      <c r="D8" s="62" t="s">
        <v>340</v>
      </c>
      <c r="E8" s="62" t="s">
        <v>47</v>
      </c>
      <c r="F8" s="63"/>
      <c r="G8" s="62" t="s">
        <v>341</v>
      </c>
      <c r="H8" s="186" t="s">
        <v>47</v>
      </c>
    </row>
    <row r="9" spans="1:15" s="1" customFormat="1" x14ac:dyDescent="0.2">
      <c r="A9" s="187" t="s">
        <v>48</v>
      </c>
      <c r="B9" s="72">
        <v>1303</v>
      </c>
      <c r="C9" s="73"/>
      <c r="D9" s="72">
        <v>1303</v>
      </c>
      <c r="E9" s="74">
        <f>+D9/B9-1</f>
        <v>0</v>
      </c>
      <c r="F9" s="73"/>
      <c r="G9" s="72">
        <v>1342.09</v>
      </c>
      <c r="H9" s="188">
        <f>+G9/D9-1</f>
        <v>3.0000000000000027E-2</v>
      </c>
      <c r="I9" s="65"/>
      <c r="J9" s="172"/>
      <c r="K9" s="170"/>
      <c r="L9" s="172"/>
      <c r="M9" s="68"/>
      <c r="N9" s="68"/>
    </row>
    <row r="10" spans="1:15" s="1" customFormat="1" x14ac:dyDescent="0.2">
      <c r="A10" s="187" t="s">
        <v>49</v>
      </c>
      <c r="B10" s="72">
        <f>ROUND(B9*1.5,0)</f>
        <v>1955</v>
      </c>
      <c r="C10" s="73"/>
      <c r="D10" s="72">
        <v>1955</v>
      </c>
      <c r="E10" s="74">
        <f>+D10/B10-1</f>
        <v>0</v>
      </c>
      <c r="F10" s="73"/>
      <c r="G10" s="72">
        <f>G9*1.5</f>
        <v>2013.1349999999998</v>
      </c>
      <c r="H10" s="188">
        <f>+G10/D10-1</f>
        <v>2.9736572890025403E-2</v>
      </c>
      <c r="I10" s="173" t="s">
        <v>103</v>
      </c>
      <c r="J10" s="172"/>
      <c r="K10" s="170"/>
      <c r="L10" s="172"/>
      <c r="M10" s="68"/>
      <c r="N10" s="68"/>
      <c r="O10" s="68"/>
    </row>
    <row r="11" spans="1:15" s="1" customFormat="1" x14ac:dyDescent="0.2">
      <c r="A11" s="187" t="s">
        <v>50</v>
      </c>
      <c r="B11" s="72">
        <v>4304</v>
      </c>
      <c r="C11" s="73"/>
      <c r="D11" s="72">
        <v>4304</v>
      </c>
      <c r="E11" s="74">
        <f>+D11/B11-1</f>
        <v>0</v>
      </c>
      <c r="F11" s="73"/>
      <c r="G11" s="72">
        <v>4433.12</v>
      </c>
      <c r="H11" s="188">
        <f>+G11/D11-1</f>
        <v>3.0000000000000027E-2</v>
      </c>
      <c r="I11" s="65"/>
      <c r="J11" s="172"/>
      <c r="K11" s="170"/>
      <c r="L11" s="172"/>
      <c r="M11" s="68"/>
    </row>
    <row r="12" spans="1:15" s="1" customFormat="1" x14ac:dyDescent="0.2">
      <c r="A12" s="182"/>
      <c r="B12" s="64"/>
      <c r="C12" s="64"/>
      <c r="D12" s="66"/>
      <c r="E12" s="69"/>
      <c r="F12" s="64"/>
      <c r="G12" s="66"/>
      <c r="H12" s="189"/>
      <c r="I12" s="65"/>
      <c r="L12" s="68"/>
    </row>
    <row r="13" spans="1:15" x14ac:dyDescent="0.2">
      <c r="A13" s="190"/>
      <c r="B13" s="57"/>
      <c r="C13" s="57"/>
      <c r="D13" s="191"/>
      <c r="E13" s="192"/>
      <c r="F13" s="56"/>
      <c r="G13" s="191"/>
      <c r="H13" s="193"/>
    </row>
    <row r="14" spans="1:15" ht="15" x14ac:dyDescent="0.2">
      <c r="A14" s="179" t="s">
        <v>53</v>
      </c>
      <c r="B14" s="180"/>
      <c r="C14" s="180"/>
      <c r="D14" s="194"/>
      <c r="E14" s="195"/>
      <c r="F14" s="180"/>
      <c r="G14" s="194"/>
      <c r="H14" s="196"/>
    </row>
    <row r="15" spans="1:15" x14ac:dyDescent="0.2">
      <c r="A15" s="182"/>
      <c r="B15" s="183"/>
      <c r="C15" s="183"/>
      <c r="D15" s="197"/>
      <c r="E15" s="69"/>
      <c r="F15" s="19"/>
      <c r="G15" s="197"/>
      <c r="H15" s="189"/>
    </row>
    <row r="16" spans="1:15" ht="25.5" x14ac:dyDescent="0.2">
      <c r="A16" s="185" t="s">
        <v>51</v>
      </c>
      <c r="B16" s="60" t="s">
        <v>488</v>
      </c>
      <c r="C16" s="61"/>
      <c r="D16" s="62" t="s">
        <v>340</v>
      </c>
      <c r="E16" s="62" t="s">
        <v>47</v>
      </c>
      <c r="F16" s="63"/>
      <c r="G16" s="62" t="s">
        <v>341</v>
      </c>
      <c r="H16" s="186" t="s">
        <v>47</v>
      </c>
    </row>
    <row r="17" spans="1:12" x14ac:dyDescent="0.2">
      <c r="A17" s="187" t="s">
        <v>48</v>
      </c>
      <c r="B17" s="72">
        <f>'TAB 2 - Mandatory'!$L$27-'TAB 2 - Mandatory'!$C$27</f>
        <v>408.29999999999995</v>
      </c>
      <c r="C17" s="73"/>
      <c r="D17" s="72">
        <f>+'TAB 2 - Mandatory'!$L$36-'TAB 2 - Mandatory'!$C$36</f>
        <v>412.77</v>
      </c>
      <c r="E17" s="74">
        <f>+D17/B17-1</f>
        <v>1.0947832476120523E-2</v>
      </c>
      <c r="F17" s="73"/>
      <c r="G17" s="72">
        <f>+'TAB 2 - Mandatory'!$L$49-'TAB 2 - Mandatory'!$C$49</f>
        <v>412.77000000000021</v>
      </c>
      <c r="H17" s="188">
        <f>+G17/D17-1</f>
        <v>0</v>
      </c>
      <c r="J17" s="172"/>
      <c r="K17" s="170"/>
      <c r="L17" s="172"/>
    </row>
    <row r="18" spans="1:12" x14ac:dyDescent="0.2">
      <c r="A18" s="187" t="s">
        <v>49</v>
      </c>
      <c r="B18" s="72">
        <f>'TAB 2 - Mandatory'!$L$27-'TAB 2 - Mandatory'!$C$27+'TAB 2 - Mandatory'!$M$27</f>
        <v>453.9</v>
      </c>
      <c r="C18" s="73"/>
      <c r="D18" s="72">
        <f>+'TAB 2 - Mandatory'!$L$36-'TAB 2 - Mandatory'!$C$36+'TAB 2 - Mandatory'!$M$36</f>
        <v>458.37</v>
      </c>
      <c r="E18" s="74">
        <f>+D18/B18-1</f>
        <v>9.8479841374752297E-3</v>
      </c>
      <c r="F18" s="73"/>
      <c r="G18" s="72">
        <f>+'TAB 2 - Mandatory'!$L$49-'TAB 2 - Mandatory'!$C$49+'TAB 2 - Mandatory'!$M$49</f>
        <v>458.37000000000023</v>
      </c>
      <c r="H18" s="188">
        <f>+G18/D18-1</f>
        <v>0</v>
      </c>
      <c r="J18" s="172"/>
      <c r="K18" s="170"/>
      <c r="L18" s="172"/>
    </row>
    <row r="19" spans="1:12" x14ac:dyDescent="0.2">
      <c r="A19" s="187" t="s">
        <v>50</v>
      </c>
      <c r="B19" s="72">
        <f>'TAB 2 - Mandatory'!$L$27-'TAB 2 - Mandatory'!$C$27+'TAB 2 - Mandatory'!$M$27</f>
        <v>453.9</v>
      </c>
      <c r="C19" s="73"/>
      <c r="D19" s="72">
        <f>+'TAB 2 - Mandatory'!$L$36-'TAB 2 - Mandatory'!$C$36+'TAB 2 - Mandatory'!$M$36</f>
        <v>458.37</v>
      </c>
      <c r="E19" s="74">
        <f>+D19/B19-1</f>
        <v>9.8479841374752297E-3</v>
      </c>
      <c r="F19" s="73"/>
      <c r="G19" s="72">
        <f>+'TAB 2 - Mandatory'!$L$49-'TAB 2 - Mandatory'!$C$49+'TAB 2 - Mandatory'!$M$49</f>
        <v>458.37000000000023</v>
      </c>
      <c r="H19" s="188">
        <f>+G19/D19-1</f>
        <v>0</v>
      </c>
      <c r="J19" s="172"/>
      <c r="K19" s="170"/>
      <c r="L19" s="172"/>
    </row>
    <row r="20" spans="1:12" x14ac:dyDescent="0.2">
      <c r="A20" s="182"/>
      <c r="B20" s="64"/>
      <c r="C20" s="64"/>
      <c r="D20" s="66"/>
      <c r="E20" s="69"/>
      <c r="F20" s="64"/>
      <c r="G20" s="66"/>
      <c r="H20" s="189"/>
    </row>
    <row r="21" spans="1:12" x14ac:dyDescent="0.2">
      <c r="A21" s="198"/>
      <c r="B21" s="57"/>
      <c r="C21" s="57"/>
      <c r="D21" s="191"/>
      <c r="E21" s="192"/>
      <c r="F21" s="56"/>
      <c r="G21" s="191"/>
      <c r="H21" s="193"/>
    </row>
    <row r="22" spans="1:12" ht="15" x14ac:dyDescent="0.2">
      <c r="A22" s="179" t="s">
        <v>54</v>
      </c>
      <c r="B22" s="180"/>
      <c r="C22" s="180"/>
      <c r="D22" s="194"/>
      <c r="E22" s="195"/>
      <c r="F22" s="180"/>
      <c r="G22" s="194"/>
      <c r="H22" s="196"/>
    </row>
    <row r="23" spans="1:12" x14ac:dyDescent="0.2">
      <c r="A23" s="182"/>
      <c r="B23" s="183"/>
      <c r="C23" s="183"/>
      <c r="D23" s="197"/>
      <c r="E23" s="69"/>
      <c r="F23" s="19"/>
      <c r="G23" s="197"/>
      <c r="H23" s="189"/>
    </row>
    <row r="24" spans="1:12" ht="25.5" x14ac:dyDescent="0.2">
      <c r="A24" s="185" t="s">
        <v>51</v>
      </c>
      <c r="B24" s="60" t="s">
        <v>489</v>
      </c>
      <c r="C24" s="61"/>
      <c r="D24" s="62" t="s">
        <v>340</v>
      </c>
      <c r="E24" s="62" t="s">
        <v>47</v>
      </c>
      <c r="F24" s="63"/>
      <c r="G24" s="62" t="s">
        <v>341</v>
      </c>
      <c r="H24" s="186" t="s">
        <v>47</v>
      </c>
    </row>
    <row r="25" spans="1:12" x14ac:dyDescent="0.2">
      <c r="A25" s="187" t="s">
        <v>48</v>
      </c>
      <c r="B25" s="72">
        <f>+B9+B17</f>
        <v>1711.3</v>
      </c>
      <c r="C25" s="73"/>
      <c r="D25" s="72">
        <f>+D9+D17</f>
        <v>1715.77</v>
      </c>
      <c r="E25" s="74">
        <f>+D25/B25-1</f>
        <v>2.6120493192309802E-3</v>
      </c>
      <c r="F25" s="73"/>
      <c r="G25" s="72">
        <f>+G9+G17</f>
        <v>1754.8600000000001</v>
      </c>
      <c r="H25" s="188">
        <f>+G25/D25-1</f>
        <v>2.2782773914918675E-2</v>
      </c>
      <c r="J25" s="172"/>
      <c r="K25" s="170"/>
      <c r="L25" s="172"/>
    </row>
    <row r="26" spans="1:12" x14ac:dyDescent="0.2">
      <c r="A26" s="187" t="s">
        <v>49</v>
      </c>
      <c r="B26" s="72">
        <f>+B10+B18</f>
        <v>2408.9</v>
      </c>
      <c r="C26" s="73"/>
      <c r="D26" s="72">
        <f>+D10+D18</f>
        <v>2413.37</v>
      </c>
      <c r="E26" s="74">
        <f>+D26/B26-1</f>
        <v>1.855618747145904E-3</v>
      </c>
      <c r="F26" s="73"/>
      <c r="G26" s="72">
        <f>+G10+G18</f>
        <v>2471.5050000000001</v>
      </c>
      <c r="H26" s="188">
        <f>+G26/D26-1</f>
        <v>2.4088722408913688E-2</v>
      </c>
      <c r="J26" s="172"/>
      <c r="K26" s="170"/>
      <c r="L26" s="172"/>
    </row>
    <row r="27" spans="1:12" x14ac:dyDescent="0.2">
      <c r="A27" s="187" t="s">
        <v>50</v>
      </c>
      <c r="B27" s="171">
        <f>+B11+B19</f>
        <v>4757.8999999999996</v>
      </c>
      <c r="C27" s="73"/>
      <c r="D27" s="72">
        <f>+D11+D19</f>
        <v>4762.37</v>
      </c>
      <c r="E27" s="74">
        <f>+D27/B27-1</f>
        <v>9.3949011118366066E-4</v>
      </c>
      <c r="F27" s="73"/>
      <c r="G27" s="72">
        <f>+G11+G19</f>
        <v>4891.49</v>
      </c>
      <c r="H27" s="188">
        <f>+G27/D27-1</f>
        <v>2.7112551103757099E-2</v>
      </c>
      <c r="J27" s="172"/>
      <c r="K27" s="170"/>
      <c r="L27" s="172"/>
    </row>
    <row r="28" spans="1:12" ht="13.5" thickBot="1" x14ac:dyDescent="0.25">
      <c r="A28" s="199"/>
      <c r="B28" s="200"/>
      <c r="C28" s="200"/>
      <c r="D28" s="201"/>
      <c r="E28" s="202"/>
      <c r="F28" s="203"/>
      <c r="G28" s="201"/>
      <c r="H28" s="204"/>
    </row>
    <row r="29" spans="1:12" x14ac:dyDescent="0.2">
      <c r="A29" s="55"/>
      <c r="B29" s="57"/>
      <c r="C29" s="57"/>
      <c r="D29" s="57"/>
      <c r="G29" s="57"/>
      <c r="H29" s="70"/>
    </row>
    <row r="30" spans="1:12" ht="12" customHeight="1" x14ac:dyDescent="0.2">
      <c r="A30" s="55"/>
      <c r="B30" s="57"/>
      <c r="C30" s="57"/>
      <c r="D30" s="57"/>
      <c r="G30" s="57"/>
      <c r="H30" s="70"/>
    </row>
    <row r="31" spans="1:12" x14ac:dyDescent="0.2">
      <c r="A31" s="56"/>
      <c r="B31" s="57"/>
      <c r="C31" s="57"/>
      <c r="D31" s="57"/>
      <c r="G31" s="57"/>
      <c r="H31" s="70"/>
    </row>
    <row r="32" spans="1:12" x14ac:dyDescent="0.2">
      <c r="A32" s="56"/>
      <c r="B32" s="86"/>
      <c r="C32" s="57"/>
      <c r="D32" s="86"/>
      <c r="G32" s="86"/>
    </row>
    <row r="33" spans="1:7" ht="15.75" x14ac:dyDescent="0.25">
      <c r="A33" s="59"/>
      <c r="B33"/>
      <c r="C33" s="58"/>
    </row>
    <row r="34" spans="1:7" x14ac:dyDescent="0.2">
      <c r="A34" s="55"/>
      <c r="B34"/>
      <c r="C34" s="57"/>
    </row>
    <row r="35" spans="1:7" x14ac:dyDescent="0.2">
      <c r="A35" s="55"/>
      <c r="B35"/>
      <c r="C35" s="57"/>
    </row>
    <row r="36" spans="1:7" x14ac:dyDescent="0.2">
      <c r="A36" s="55"/>
      <c r="B36"/>
      <c r="C36" s="57"/>
    </row>
    <row r="37" spans="1:7" x14ac:dyDescent="0.2">
      <c r="B37" s="67"/>
      <c r="D37" s="67"/>
      <c r="G37" s="67"/>
    </row>
    <row r="38" spans="1:7" x14ac:dyDescent="0.2">
      <c r="D38" s="54"/>
      <c r="G38" s="54"/>
    </row>
    <row r="39" spans="1:7" x14ac:dyDescent="0.2">
      <c r="D39" s="54"/>
      <c r="G39" s="54"/>
    </row>
    <row r="40" spans="1:7" x14ac:dyDescent="0.2">
      <c r="D40" s="54"/>
      <c r="G40" s="54"/>
    </row>
    <row r="41" spans="1:7" x14ac:dyDescent="0.2">
      <c r="D41" s="54"/>
      <c r="G41" s="54"/>
    </row>
  </sheetData>
  <mergeCells count="4">
    <mergeCell ref="A1:H1"/>
    <mergeCell ref="A3:H3"/>
    <mergeCell ref="A2:H2"/>
    <mergeCell ref="A4:H4"/>
  </mergeCells>
  <phoneticPr fontId="0" type="noConversion"/>
  <pageMargins left="0.75" right="0.75" top="1" bottom="1" header="0.5" footer="0.5"/>
  <pageSetup paperSize="5" orientation="portrait" r:id="rId1"/>
  <headerFooter alignWithMargins="0">
    <oddFooter>&amp;L&amp;"Courier New,Regular"&amp;8&amp;F (&amp;A)&amp;R&amp;"Courier New,Regular"&amp;8&amp;D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T91"/>
  <sheetViews>
    <sheetView zoomScaleNormal="100" workbookViewId="0">
      <selection activeCell="N12" sqref="N12"/>
    </sheetView>
  </sheetViews>
  <sheetFormatPr defaultRowHeight="12.75" x14ac:dyDescent="0.2"/>
  <cols>
    <col min="1" max="1" width="9.7109375" customWidth="1"/>
    <col min="2" max="2" width="10.85546875" bestFit="1" customWidth="1"/>
    <col min="3" max="3" width="12.28515625" customWidth="1"/>
    <col min="4" max="4" width="9.7109375" customWidth="1"/>
    <col min="5" max="5" width="10.28515625" bestFit="1" customWidth="1"/>
    <col min="6" max="6" width="9.7109375" customWidth="1"/>
    <col min="7" max="7" width="10.7109375" customWidth="1"/>
    <col min="8" max="11" width="9.7109375" customWidth="1"/>
    <col min="12" max="12" width="13.42578125" bestFit="1" customWidth="1"/>
    <col min="13" max="13" width="9.7109375" customWidth="1"/>
    <col min="14" max="14" width="13.42578125" bestFit="1" customWidth="1"/>
    <col min="15" max="15" width="13.28515625" bestFit="1" customWidth="1"/>
    <col min="16" max="16" width="11.140625" bestFit="1" customWidth="1"/>
    <col min="19" max="19" width="11.28515625" bestFit="1" customWidth="1"/>
  </cols>
  <sheetData>
    <row r="1" spans="1:19" ht="15" x14ac:dyDescent="0.2">
      <c r="A1" s="390" t="s">
        <v>56</v>
      </c>
      <c r="B1" s="390"/>
      <c r="C1" s="390"/>
      <c r="D1" s="390"/>
      <c r="E1" s="390"/>
      <c r="F1" s="390"/>
      <c r="G1" s="390"/>
      <c r="H1" s="390"/>
      <c r="I1" s="390"/>
      <c r="J1" s="390"/>
      <c r="K1" s="390"/>
      <c r="L1" s="390"/>
      <c r="M1" s="390"/>
      <c r="N1" s="390"/>
      <c r="O1" s="390"/>
    </row>
    <row r="2" spans="1:19" ht="15" x14ac:dyDescent="0.2">
      <c r="A2" s="391" t="s">
        <v>348</v>
      </c>
      <c r="B2" s="391"/>
      <c r="C2" s="391"/>
      <c r="D2" s="391"/>
      <c r="E2" s="391"/>
      <c r="F2" s="391"/>
      <c r="G2" s="391"/>
      <c r="H2" s="391"/>
      <c r="I2" s="391"/>
      <c r="J2" s="391"/>
      <c r="K2" s="391"/>
      <c r="L2" s="391"/>
      <c r="M2" s="391"/>
      <c r="N2" s="391"/>
      <c r="O2" s="391"/>
    </row>
    <row r="3" spans="1:19" ht="15" x14ac:dyDescent="0.2">
      <c r="A3" s="392" t="s">
        <v>31</v>
      </c>
      <c r="B3" s="392"/>
      <c r="C3" s="392"/>
      <c r="D3" s="392"/>
      <c r="E3" s="392"/>
      <c r="F3" s="392"/>
      <c r="G3" s="392"/>
      <c r="H3" s="392"/>
      <c r="I3" s="392"/>
      <c r="J3" s="392"/>
      <c r="K3" s="392"/>
      <c r="L3" s="392"/>
      <c r="M3" s="392"/>
      <c r="N3" s="392"/>
      <c r="O3" s="392"/>
    </row>
    <row r="4" spans="1:19" ht="15" x14ac:dyDescent="0.2">
      <c r="A4" s="4"/>
      <c r="B4" s="5"/>
      <c r="C4" s="6"/>
      <c r="D4" s="6"/>
      <c r="E4" s="6"/>
      <c r="F4" s="6"/>
      <c r="G4" s="6"/>
      <c r="H4" s="7"/>
      <c r="I4" s="8"/>
      <c r="J4" s="6"/>
      <c r="K4" s="8"/>
      <c r="L4" s="8"/>
      <c r="M4" s="7"/>
      <c r="N4" s="9"/>
      <c r="O4" s="4"/>
    </row>
    <row r="5" spans="1:19" ht="15" x14ac:dyDescent="0.2">
      <c r="A5" s="10" t="s">
        <v>122</v>
      </c>
      <c r="B5" s="11"/>
      <c r="C5" s="12"/>
      <c r="D5" s="12"/>
      <c r="E5" s="12"/>
      <c r="F5" s="12"/>
      <c r="G5" s="12"/>
      <c r="H5" s="11"/>
      <c r="I5" s="13"/>
      <c r="J5" s="12"/>
      <c r="K5" s="13"/>
      <c r="L5" s="13"/>
      <c r="M5" s="12"/>
      <c r="N5" s="44"/>
      <c r="O5" s="45"/>
    </row>
    <row r="6" spans="1:19" ht="15.75" thickBot="1" x14ac:dyDescent="0.25">
      <c r="A6" s="14"/>
      <c r="B6" s="15"/>
      <c r="C6" s="128"/>
      <c r="D6" s="128"/>
      <c r="E6" s="128"/>
      <c r="F6" s="128"/>
      <c r="G6" s="128"/>
      <c r="H6" s="129"/>
      <c r="I6" s="130"/>
      <c r="J6" s="128"/>
      <c r="K6" s="130"/>
      <c r="L6" s="130"/>
      <c r="M6" s="129"/>
      <c r="N6" s="127"/>
      <c r="O6" s="14"/>
    </row>
    <row r="7" spans="1:19" x14ac:dyDescent="0.2">
      <c r="A7" s="81"/>
      <c r="B7" s="81"/>
      <c r="C7" s="132"/>
      <c r="D7" s="132" t="s">
        <v>57</v>
      </c>
      <c r="E7" s="132" t="s">
        <v>251</v>
      </c>
      <c r="F7" s="132"/>
      <c r="G7" s="132" t="s">
        <v>252</v>
      </c>
      <c r="H7" s="132" t="s">
        <v>14</v>
      </c>
      <c r="I7" s="132"/>
      <c r="J7" s="132"/>
      <c r="K7" s="132" t="s">
        <v>277</v>
      </c>
      <c r="L7" s="81"/>
      <c r="M7" s="132" t="s">
        <v>9</v>
      </c>
      <c r="N7" s="132" t="s">
        <v>9</v>
      </c>
      <c r="O7" s="81"/>
    </row>
    <row r="8" spans="1:19" x14ac:dyDescent="0.2">
      <c r="A8" s="82" t="s">
        <v>10</v>
      </c>
      <c r="B8" s="82" t="s">
        <v>11</v>
      </c>
      <c r="C8" s="133"/>
      <c r="D8" s="133" t="s">
        <v>58</v>
      </c>
      <c r="E8" s="133" t="s">
        <v>250</v>
      </c>
      <c r="F8" s="133" t="s">
        <v>59</v>
      </c>
      <c r="G8" s="133" t="s">
        <v>253</v>
      </c>
      <c r="H8" s="133" t="s">
        <v>57</v>
      </c>
      <c r="I8" s="133" t="s">
        <v>99</v>
      </c>
      <c r="J8" s="133" t="s">
        <v>60</v>
      </c>
      <c r="K8" s="133" t="s">
        <v>278</v>
      </c>
      <c r="L8" s="82" t="s">
        <v>15</v>
      </c>
      <c r="M8" s="133" t="s">
        <v>13</v>
      </c>
      <c r="N8" s="133" t="s">
        <v>27</v>
      </c>
      <c r="O8" s="82" t="s">
        <v>9</v>
      </c>
    </row>
    <row r="9" spans="1:19" x14ac:dyDescent="0.2">
      <c r="A9" s="83" t="s">
        <v>16</v>
      </c>
      <c r="B9" s="83" t="s">
        <v>17</v>
      </c>
      <c r="C9" s="116" t="s">
        <v>12</v>
      </c>
      <c r="D9" s="116" t="s">
        <v>17</v>
      </c>
      <c r="E9" s="116" t="s">
        <v>94</v>
      </c>
      <c r="F9" s="116" t="s">
        <v>17</v>
      </c>
      <c r="G9" s="116" t="s">
        <v>17</v>
      </c>
      <c r="H9" s="116" t="s">
        <v>17</v>
      </c>
      <c r="I9" s="116" t="s">
        <v>17</v>
      </c>
      <c r="J9" s="116" t="s">
        <v>61</v>
      </c>
      <c r="K9" s="116" t="s">
        <v>17</v>
      </c>
      <c r="L9" s="83" t="s">
        <v>18</v>
      </c>
      <c r="M9" s="116" t="s">
        <v>17</v>
      </c>
      <c r="N9" s="116" t="s">
        <v>12</v>
      </c>
      <c r="O9" s="83" t="s">
        <v>18</v>
      </c>
      <c r="Q9" s="106"/>
      <c r="R9" s="106"/>
      <c r="S9" s="106"/>
    </row>
    <row r="10" spans="1:19" x14ac:dyDescent="0.2">
      <c r="A10" s="84">
        <v>1</v>
      </c>
      <c r="B10" s="205">
        <v>30</v>
      </c>
      <c r="C10" s="206">
        <v>108.59</v>
      </c>
      <c r="D10" s="206">
        <v>4.1500000000000004</v>
      </c>
      <c r="E10" s="206">
        <v>8.84</v>
      </c>
      <c r="F10" s="206">
        <v>4.2</v>
      </c>
      <c r="G10" s="206">
        <v>2.09</v>
      </c>
      <c r="H10" s="206">
        <v>5.2</v>
      </c>
      <c r="I10" s="206">
        <v>1.58</v>
      </c>
      <c r="J10" s="206">
        <v>35</v>
      </c>
      <c r="K10" s="206">
        <v>15</v>
      </c>
      <c r="L10" s="205">
        <f t="shared" ref="L10:L24" si="0">SUM(B10:K10)</f>
        <v>214.65</v>
      </c>
      <c r="M10" s="206">
        <v>3.8</v>
      </c>
      <c r="N10" s="206">
        <v>250.08</v>
      </c>
      <c r="O10" s="205">
        <f t="shared" ref="O10:O21" si="1">SUM(L10:N10)</f>
        <v>468.53000000000003</v>
      </c>
      <c r="Q10" s="54"/>
      <c r="S10" s="86"/>
    </row>
    <row r="11" spans="1:19" x14ac:dyDescent="0.2">
      <c r="A11" s="84">
        <v>2</v>
      </c>
      <c r="B11" s="205">
        <v>30</v>
      </c>
      <c r="C11" s="206">
        <f t="shared" ref="C11:C20" si="2">+C10+C$10</f>
        <v>217.18</v>
      </c>
      <c r="D11" s="206">
        <f t="shared" ref="D11:E11" si="3">+D10+D$10</f>
        <v>8.3000000000000007</v>
      </c>
      <c r="E11" s="206">
        <f t="shared" si="3"/>
        <v>17.68</v>
      </c>
      <c r="F11" s="206">
        <f t="shared" ref="F11:G11" si="4">+F10+F$10</f>
        <v>8.4</v>
      </c>
      <c r="G11" s="206">
        <f t="shared" si="4"/>
        <v>4.18</v>
      </c>
      <c r="H11" s="206">
        <f t="shared" ref="H11:I21" si="5">+H10+H$10</f>
        <v>10.4</v>
      </c>
      <c r="I11" s="206">
        <f t="shared" si="5"/>
        <v>3.16</v>
      </c>
      <c r="J11" s="206">
        <f>+J10</f>
        <v>35</v>
      </c>
      <c r="K11" s="206">
        <f>+K10</f>
        <v>15</v>
      </c>
      <c r="L11" s="205">
        <f t="shared" si="0"/>
        <v>349.3</v>
      </c>
      <c r="M11" s="206">
        <f t="shared" ref="M11" si="6">+M10+M$10</f>
        <v>7.6</v>
      </c>
      <c r="N11" s="206">
        <f>+N10+N$10</f>
        <v>500.16</v>
      </c>
      <c r="O11" s="205">
        <f t="shared" si="1"/>
        <v>857.06000000000006</v>
      </c>
      <c r="Q11" s="54"/>
      <c r="S11" s="86"/>
    </row>
    <row r="12" spans="1:19" x14ac:dyDescent="0.2">
      <c r="A12" s="84">
        <v>3</v>
      </c>
      <c r="B12" s="205">
        <v>30</v>
      </c>
      <c r="C12" s="206">
        <f t="shared" si="2"/>
        <v>325.77</v>
      </c>
      <c r="D12" s="206">
        <f t="shared" ref="D12:E12" si="7">+D11+D$10</f>
        <v>12.450000000000001</v>
      </c>
      <c r="E12" s="206">
        <f t="shared" si="7"/>
        <v>26.52</v>
      </c>
      <c r="F12" s="206">
        <f t="shared" ref="F12:G12" si="8">+F11+F$10</f>
        <v>12.600000000000001</v>
      </c>
      <c r="G12" s="206">
        <f t="shared" si="8"/>
        <v>6.27</v>
      </c>
      <c r="H12" s="206">
        <f t="shared" si="5"/>
        <v>15.600000000000001</v>
      </c>
      <c r="I12" s="206">
        <f t="shared" si="5"/>
        <v>4.74</v>
      </c>
      <c r="J12" s="206">
        <f t="shared" ref="J12:J24" si="9">+J11</f>
        <v>35</v>
      </c>
      <c r="K12" s="206">
        <f t="shared" ref="K12:K20" si="10">+K11</f>
        <v>15</v>
      </c>
      <c r="L12" s="205">
        <f t="shared" si="0"/>
        <v>483.95</v>
      </c>
      <c r="M12" s="206">
        <f t="shared" ref="M12" si="11">+M11+M$10</f>
        <v>11.399999999999999</v>
      </c>
      <c r="N12" s="206">
        <f t="shared" ref="N12:N20" si="12">+N11+N$10</f>
        <v>750.24</v>
      </c>
      <c r="O12" s="205">
        <f t="shared" si="1"/>
        <v>1245.5899999999999</v>
      </c>
      <c r="Q12" s="54"/>
      <c r="S12" s="86"/>
    </row>
    <row r="13" spans="1:19" x14ac:dyDescent="0.2">
      <c r="A13" s="84">
        <v>4</v>
      </c>
      <c r="B13" s="205">
        <v>30</v>
      </c>
      <c r="C13" s="206">
        <f t="shared" si="2"/>
        <v>434.36</v>
      </c>
      <c r="D13" s="206">
        <f t="shared" ref="D13:E13" si="13">+D12+D$10</f>
        <v>16.600000000000001</v>
      </c>
      <c r="E13" s="206">
        <f t="shared" si="13"/>
        <v>35.36</v>
      </c>
      <c r="F13" s="206">
        <f t="shared" ref="F13:G13" si="14">+F12+F$10</f>
        <v>16.8</v>
      </c>
      <c r="G13" s="206">
        <f t="shared" si="14"/>
        <v>8.36</v>
      </c>
      <c r="H13" s="206">
        <f t="shared" si="5"/>
        <v>20.8</v>
      </c>
      <c r="I13" s="206">
        <f t="shared" si="5"/>
        <v>6.32</v>
      </c>
      <c r="J13" s="206">
        <f t="shared" si="9"/>
        <v>35</v>
      </c>
      <c r="K13" s="206">
        <f t="shared" si="10"/>
        <v>15</v>
      </c>
      <c r="L13" s="205">
        <f t="shared" si="0"/>
        <v>618.6</v>
      </c>
      <c r="M13" s="206">
        <f t="shared" ref="M13" si="15">+M12+M$10</f>
        <v>15.2</v>
      </c>
      <c r="N13" s="206">
        <f t="shared" si="12"/>
        <v>1000.32</v>
      </c>
      <c r="O13" s="205">
        <f t="shared" si="1"/>
        <v>1634.1200000000001</v>
      </c>
      <c r="Q13" s="54"/>
      <c r="S13" s="86"/>
    </row>
    <row r="14" spans="1:19" x14ac:dyDescent="0.2">
      <c r="A14" s="84">
        <v>5</v>
      </c>
      <c r="B14" s="205">
        <v>30</v>
      </c>
      <c r="C14" s="206">
        <f t="shared" si="2"/>
        <v>542.95000000000005</v>
      </c>
      <c r="D14" s="206">
        <f t="shared" ref="D14:E14" si="16">+D13+D$10</f>
        <v>20.75</v>
      </c>
      <c r="E14" s="206">
        <f t="shared" si="16"/>
        <v>44.2</v>
      </c>
      <c r="F14" s="206">
        <f t="shared" ref="F14:G14" si="17">+F13+F$10</f>
        <v>21</v>
      </c>
      <c r="G14" s="206">
        <f t="shared" si="17"/>
        <v>10.45</v>
      </c>
      <c r="H14" s="206">
        <f t="shared" si="5"/>
        <v>26</v>
      </c>
      <c r="I14" s="206">
        <f t="shared" si="5"/>
        <v>7.9</v>
      </c>
      <c r="J14" s="206">
        <f t="shared" si="9"/>
        <v>35</v>
      </c>
      <c r="K14" s="206">
        <f t="shared" si="10"/>
        <v>15</v>
      </c>
      <c r="L14" s="205">
        <f t="shared" si="0"/>
        <v>753.25000000000011</v>
      </c>
      <c r="M14" s="206">
        <f t="shared" ref="M14" si="18">+M13+M$10</f>
        <v>19</v>
      </c>
      <c r="N14" s="206">
        <f t="shared" si="12"/>
        <v>1250.4000000000001</v>
      </c>
      <c r="O14" s="205">
        <f t="shared" si="1"/>
        <v>2022.65</v>
      </c>
      <c r="Q14" s="54"/>
      <c r="S14" s="86"/>
    </row>
    <row r="15" spans="1:19" x14ac:dyDescent="0.2">
      <c r="A15" s="84">
        <v>6</v>
      </c>
      <c r="B15" s="205">
        <v>30</v>
      </c>
      <c r="C15" s="206">
        <f t="shared" si="2"/>
        <v>651.54000000000008</v>
      </c>
      <c r="D15" s="206">
        <f t="shared" ref="D15:E15" si="19">+D14+D$10</f>
        <v>24.9</v>
      </c>
      <c r="E15" s="206">
        <f t="shared" si="19"/>
        <v>53.040000000000006</v>
      </c>
      <c r="F15" s="206">
        <f t="shared" ref="F15:G15" si="20">+F14+F$10</f>
        <v>25.2</v>
      </c>
      <c r="G15" s="206">
        <f t="shared" si="20"/>
        <v>12.54</v>
      </c>
      <c r="H15" s="206">
        <f t="shared" si="5"/>
        <v>31.2</v>
      </c>
      <c r="I15" s="206">
        <f t="shared" si="5"/>
        <v>9.48</v>
      </c>
      <c r="J15" s="206">
        <f t="shared" si="9"/>
        <v>35</v>
      </c>
      <c r="K15" s="206">
        <f t="shared" si="10"/>
        <v>15</v>
      </c>
      <c r="L15" s="205">
        <f t="shared" si="0"/>
        <v>887.90000000000009</v>
      </c>
      <c r="M15" s="206">
        <f t="shared" ref="M15" si="21">+M14+M$10</f>
        <v>22.8</v>
      </c>
      <c r="N15" s="206">
        <f t="shared" si="12"/>
        <v>1500.48</v>
      </c>
      <c r="O15" s="205">
        <f t="shared" si="1"/>
        <v>2411.1800000000003</v>
      </c>
      <c r="Q15" s="54"/>
      <c r="S15" s="86"/>
    </row>
    <row r="16" spans="1:19" x14ac:dyDescent="0.2">
      <c r="A16" s="84">
        <v>7</v>
      </c>
      <c r="B16" s="205">
        <v>30</v>
      </c>
      <c r="C16" s="206">
        <f t="shared" si="2"/>
        <v>760.13000000000011</v>
      </c>
      <c r="D16" s="206">
        <f t="shared" ref="D16:E16" si="22">+D15+D$10</f>
        <v>29.049999999999997</v>
      </c>
      <c r="E16" s="206">
        <f t="shared" si="22"/>
        <v>61.88000000000001</v>
      </c>
      <c r="F16" s="206">
        <f t="shared" ref="F16:G16" si="23">+F15+F$10</f>
        <v>29.4</v>
      </c>
      <c r="G16" s="206">
        <f t="shared" si="23"/>
        <v>14.629999999999999</v>
      </c>
      <c r="H16" s="206">
        <f t="shared" si="5"/>
        <v>36.4</v>
      </c>
      <c r="I16" s="206">
        <f t="shared" si="5"/>
        <v>11.06</v>
      </c>
      <c r="J16" s="206">
        <f t="shared" si="9"/>
        <v>35</v>
      </c>
      <c r="K16" s="206">
        <f t="shared" si="10"/>
        <v>15</v>
      </c>
      <c r="L16" s="205">
        <f t="shared" si="0"/>
        <v>1022.55</v>
      </c>
      <c r="M16" s="206">
        <f t="shared" ref="M16" si="24">+M15+M$10</f>
        <v>26.6</v>
      </c>
      <c r="N16" s="206">
        <f t="shared" si="12"/>
        <v>1750.56</v>
      </c>
      <c r="O16" s="205">
        <f t="shared" si="1"/>
        <v>2799.71</v>
      </c>
      <c r="Q16" s="54"/>
      <c r="S16" s="86"/>
    </row>
    <row r="17" spans="1:20" x14ac:dyDescent="0.2">
      <c r="A17" s="84">
        <v>8</v>
      </c>
      <c r="B17" s="205">
        <v>30</v>
      </c>
      <c r="C17" s="206">
        <f t="shared" si="2"/>
        <v>868.72000000000014</v>
      </c>
      <c r="D17" s="206">
        <f t="shared" ref="D17:E17" si="25">+D16+D$10</f>
        <v>33.199999999999996</v>
      </c>
      <c r="E17" s="206">
        <f t="shared" si="25"/>
        <v>70.720000000000013</v>
      </c>
      <c r="F17" s="206">
        <f t="shared" ref="F17:G17" si="26">+F16+F$10</f>
        <v>33.6</v>
      </c>
      <c r="G17" s="206">
        <f t="shared" si="26"/>
        <v>16.72</v>
      </c>
      <c r="H17" s="206">
        <f t="shared" si="5"/>
        <v>41.6</v>
      </c>
      <c r="I17" s="206">
        <f t="shared" si="5"/>
        <v>12.64</v>
      </c>
      <c r="J17" s="206">
        <f t="shared" si="9"/>
        <v>35</v>
      </c>
      <c r="K17" s="206">
        <f t="shared" si="10"/>
        <v>15</v>
      </c>
      <c r="L17" s="205">
        <f t="shared" si="0"/>
        <v>1157.2000000000003</v>
      </c>
      <c r="M17" s="206">
        <f t="shared" ref="M17" si="27">+M16+M$10</f>
        <v>30.400000000000002</v>
      </c>
      <c r="N17" s="206">
        <f t="shared" si="12"/>
        <v>2000.6399999999999</v>
      </c>
      <c r="O17" s="205">
        <f t="shared" si="1"/>
        <v>3188.2400000000002</v>
      </c>
      <c r="Q17" s="54"/>
      <c r="S17" s="86"/>
    </row>
    <row r="18" spans="1:20" x14ac:dyDescent="0.2">
      <c r="A18" s="84">
        <v>9</v>
      </c>
      <c r="B18" s="205">
        <v>30</v>
      </c>
      <c r="C18" s="206">
        <f t="shared" si="2"/>
        <v>977.31000000000017</v>
      </c>
      <c r="D18" s="206">
        <f t="shared" ref="D18:E18" si="28">+D17+D$10</f>
        <v>37.349999999999994</v>
      </c>
      <c r="E18" s="206">
        <f t="shared" si="28"/>
        <v>79.560000000000016</v>
      </c>
      <c r="F18" s="206">
        <f t="shared" ref="F18:G18" si="29">+F17+F$10</f>
        <v>37.800000000000004</v>
      </c>
      <c r="G18" s="206">
        <f t="shared" si="29"/>
        <v>18.809999999999999</v>
      </c>
      <c r="H18" s="206">
        <f t="shared" si="5"/>
        <v>46.800000000000004</v>
      </c>
      <c r="I18" s="206">
        <f t="shared" si="5"/>
        <v>14.22</v>
      </c>
      <c r="J18" s="206">
        <f t="shared" si="9"/>
        <v>35</v>
      </c>
      <c r="K18" s="206">
        <f t="shared" si="10"/>
        <v>15</v>
      </c>
      <c r="L18" s="205">
        <f t="shared" si="0"/>
        <v>1291.8499999999999</v>
      </c>
      <c r="M18" s="206">
        <f t="shared" ref="M18" si="30">+M17+M$10</f>
        <v>34.200000000000003</v>
      </c>
      <c r="N18" s="206">
        <f t="shared" si="12"/>
        <v>2250.7199999999998</v>
      </c>
      <c r="O18" s="205">
        <f t="shared" si="1"/>
        <v>3576.7699999999995</v>
      </c>
      <c r="Q18" s="54"/>
      <c r="S18" s="86"/>
    </row>
    <row r="19" spans="1:20" x14ac:dyDescent="0.2">
      <c r="A19" s="84">
        <v>10</v>
      </c>
      <c r="B19" s="205">
        <v>30</v>
      </c>
      <c r="C19" s="206">
        <f t="shared" si="2"/>
        <v>1085.9000000000001</v>
      </c>
      <c r="D19" s="206">
        <f t="shared" ref="D19:E19" si="31">+D18+D$10</f>
        <v>41.499999999999993</v>
      </c>
      <c r="E19" s="206">
        <f t="shared" si="31"/>
        <v>88.40000000000002</v>
      </c>
      <c r="F19" s="206">
        <f t="shared" ref="F19:G19" si="32">+F18+F$10</f>
        <v>42.000000000000007</v>
      </c>
      <c r="G19" s="206">
        <f t="shared" si="32"/>
        <v>20.9</v>
      </c>
      <c r="H19" s="206">
        <f t="shared" si="5"/>
        <v>52.000000000000007</v>
      </c>
      <c r="I19" s="206">
        <f t="shared" si="5"/>
        <v>15.8</v>
      </c>
      <c r="J19" s="206">
        <f t="shared" si="9"/>
        <v>35</v>
      </c>
      <c r="K19" s="206">
        <f t="shared" si="10"/>
        <v>15</v>
      </c>
      <c r="L19" s="205">
        <f t="shared" si="0"/>
        <v>1426.5000000000002</v>
      </c>
      <c r="M19" s="206">
        <f t="shared" ref="M19" si="33">+M18+M$10</f>
        <v>38</v>
      </c>
      <c r="N19" s="206">
        <f t="shared" si="12"/>
        <v>2500.7999999999997</v>
      </c>
      <c r="O19" s="205">
        <f t="shared" si="1"/>
        <v>3965.3</v>
      </c>
      <c r="Q19" s="54"/>
      <c r="S19" s="86"/>
    </row>
    <row r="20" spans="1:20" x14ac:dyDescent="0.2">
      <c r="A20" s="84">
        <v>11</v>
      </c>
      <c r="B20" s="205">
        <v>30</v>
      </c>
      <c r="C20" s="206">
        <f t="shared" si="2"/>
        <v>1194.49</v>
      </c>
      <c r="D20" s="206">
        <f t="shared" ref="D20:E20" si="34">+D19+D$10</f>
        <v>45.649999999999991</v>
      </c>
      <c r="E20" s="206">
        <f t="shared" si="34"/>
        <v>97.240000000000023</v>
      </c>
      <c r="F20" s="206">
        <f t="shared" ref="F20:G20" si="35">+F19+F$10</f>
        <v>46.20000000000001</v>
      </c>
      <c r="G20" s="206">
        <f t="shared" si="35"/>
        <v>22.99</v>
      </c>
      <c r="H20" s="206">
        <f t="shared" si="5"/>
        <v>57.20000000000001</v>
      </c>
      <c r="I20" s="206">
        <f t="shared" si="5"/>
        <v>17.380000000000003</v>
      </c>
      <c r="J20" s="206">
        <f t="shared" si="9"/>
        <v>35</v>
      </c>
      <c r="K20" s="206">
        <f t="shared" si="10"/>
        <v>15</v>
      </c>
      <c r="L20" s="205">
        <f t="shared" si="0"/>
        <v>1561.1500000000003</v>
      </c>
      <c r="M20" s="206">
        <f t="shared" ref="M20" si="36">+M19+M$10</f>
        <v>41.8</v>
      </c>
      <c r="N20" s="206">
        <f t="shared" si="12"/>
        <v>2750.8799999999997</v>
      </c>
      <c r="O20" s="205">
        <f t="shared" si="1"/>
        <v>4353.83</v>
      </c>
      <c r="Q20" s="54"/>
      <c r="S20" s="86"/>
    </row>
    <row r="21" spans="1:20" x14ac:dyDescent="0.2">
      <c r="A21" s="84">
        <v>12</v>
      </c>
      <c r="B21" s="205">
        <v>30</v>
      </c>
      <c r="C21" s="206">
        <v>1303</v>
      </c>
      <c r="D21" s="206">
        <v>49.8</v>
      </c>
      <c r="E21" s="206">
        <v>106.1</v>
      </c>
      <c r="F21" s="206">
        <v>50.4</v>
      </c>
      <c r="G21" s="206">
        <v>25</v>
      </c>
      <c r="H21" s="206">
        <f t="shared" si="5"/>
        <v>62.400000000000013</v>
      </c>
      <c r="I21" s="206">
        <v>19</v>
      </c>
      <c r="J21" s="206">
        <f t="shared" si="9"/>
        <v>35</v>
      </c>
      <c r="K21" s="206">
        <v>15</v>
      </c>
      <c r="L21" s="205">
        <f t="shared" si="0"/>
        <v>1695.7</v>
      </c>
      <c r="M21" s="206">
        <v>45.6</v>
      </c>
      <c r="N21" s="206">
        <v>3001</v>
      </c>
      <c r="O21" s="206">
        <f t="shared" si="1"/>
        <v>4742.3</v>
      </c>
      <c r="Q21" s="54"/>
      <c r="S21" s="86"/>
    </row>
    <row r="22" spans="1:20" x14ac:dyDescent="0.2">
      <c r="A22" s="84">
        <v>13</v>
      </c>
      <c r="B22" s="205">
        <v>30</v>
      </c>
      <c r="C22" s="206">
        <f t="shared" ref="C22:G24" si="37">+C21</f>
        <v>1303</v>
      </c>
      <c r="D22" s="206">
        <f t="shared" si="37"/>
        <v>49.8</v>
      </c>
      <c r="E22" s="206">
        <f t="shared" si="37"/>
        <v>106.1</v>
      </c>
      <c r="F22" s="206">
        <f t="shared" si="37"/>
        <v>50.4</v>
      </c>
      <c r="G22" s="206">
        <f t="shared" si="37"/>
        <v>25</v>
      </c>
      <c r="H22" s="206">
        <f>+H21+H$10</f>
        <v>67.600000000000009</v>
      </c>
      <c r="I22" s="206">
        <f>+I21</f>
        <v>19</v>
      </c>
      <c r="J22" s="206">
        <f t="shared" si="9"/>
        <v>35</v>
      </c>
      <c r="K22" s="206">
        <v>15</v>
      </c>
      <c r="L22" s="205">
        <f t="shared" si="0"/>
        <v>1700.8999999999999</v>
      </c>
      <c r="M22" s="206">
        <f t="shared" ref="M22:N24" si="38">+M21</f>
        <v>45.6</v>
      </c>
      <c r="N22" s="206">
        <f t="shared" si="38"/>
        <v>3001</v>
      </c>
      <c r="O22" s="206">
        <f>SUM(L22:N22)</f>
        <v>4747.5</v>
      </c>
      <c r="Q22" s="54"/>
      <c r="S22" s="86"/>
    </row>
    <row r="23" spans="1:20" x14ac:dyDescent="0.2">
      <c r="A23" s="84">
        <v>14</v>
      </c>
      <c r="B23" s="205">
        <v>30</v>
      </c>
      <c r="C23" s="206">
        <f t="shared" si="37"/>
        <v>1303</v>
      </c>
      <c r="D23" s="206">
        <f t="shared" si="37"/>
        <v>49.8</v>
      </c>
      <c r="E23" s="206">
        <f t="shared" si="37"/>
        <v>106.1</v>
      </c>
      <c r="F23" s="206">
        <f t="shared" si="37"/>
        <v>50.4</v>
      </c>
      <c r="G23" s="206">
        <f t="shared" si="37"/>
        <v>25</v>
      </c>
      <c r="H23" s="206">
        <f>+H22+H$10</f>
        <v>72.800000000000011</v>
      </c>
      <c r="I23" s="206">
        <f>+I22</f>
        <v>19</v>
      </c>
      <c r="J23" s="206">
        <f t="shared" si="9"/>
        <v>35</v>
      </c>
      <c r="K23" s="206">
        <v>15</v>
      </c>
      <c r="L23" s="205">
        <f t="shared" si="0"/>
        <v>1706.1</v>
      </c>
      <c r="M23" s="206">
        <f t="shared" si="38"/>
        <v>45.6</v>
      </c>
      <c r="N23" s="206">
        <f t="shared" si="38"/>
        <v>3001</v>
      </c>
      <c r="O23" s="206">
        <f>SUM(L23:N23)</f>
        <v>4752.7</v>
      </c>
      <c r="Q23" s="54"/>
      <c r="S23" s="86"/>
    </row>
    <row r="24" spans="1:20" x14ac:dyDescent="0.2">
      <c r="A24" s="84">
        <v>15</v>
      </c>
      <c r="B24" s="205">
        <v>30</v>
      </c>
      <c r="C24" s="206">
        <f t="shared" si="37"/>
        <v>1303</v>
      </c>
      <c r="D24" s="206">
        <f t="shared" si="37"/>
        <v>49.8</v>
      </c>
      <c r="E24" s="206">
        <f t="shared" si="37"/>
        <v>106.1</v>
      </c>
      <c r="F24" s="206">
        <f t="shared" si="37"/>
        <v>50.4</v>
      </c>
      <c r="G24" s="206">
        <f t="shared" si="37"/>
        <v>25</v>
      </c>
      <c r="H24" s="206">
        <f>+H23+H$10</f>
        <v>78.000000000000014</v>
      </c>
      <c r="I24" s="206">
        <f>+I23</f>
        <v>19</v>
      </c>
      <c r="J24" s="206">
        <f t="shared" si="9"/>
        <v>35</v>
      </c>
      <c r="K24" s="206">
        <v>15</v>
      </c>
      <c r="L24" s="205">
        <f t="shared" si="0"/>
        <v>1711.3</v>
      </c>
      <c r="M24" s="206">
        <f t="shared" si="38"/>
        <v>45.6</v>
      </c>
      <c r="N24" s="206">
        <f t="shared" si="38"/>
        <v>3001</v>
      </c>
      <c r="O24" s="206">
        <f>SUM(L24:N24)</f>
        <v>4757.8999999999996</v>
      </c>
      <c r="Q24" s="54"/>
      <c r="S24" s="86"/>
    </row>
    <row r="25" spans="1:20" ht="12" customHeight="1" x14ac:dyDescent="0.2">
      <c r="A25" s="1"/>
      <c r="B25" s="1"/>
      <c r="C25" s="1"/>
      <c r="D25" s="24"/>
      <c r="E25" s="24"/>
      <c r="F25" s="24"/>
      <c r="G25" s="24"/>
      <c r="H25" s="24"/>
      <c r="I25" s="1"/>
      <c r="J25" s="1"/>
      <c r="K25" s="1"/>
      <c r="L25" s="1"/>
      <c r="M25" s="24"/>
      <c r="N25" s="24"/>
      <c r="O25" s="1"/>
    </row>
    <row r="26" spans="1:20" x14ac:dyDescent="0.2">
      <c r="A26" s="16" t="s">
        <v>298</v>
      </c>
      <c r="B26" s="207"/>
      <c r="C26" s="208"/>
      <c r="D26" s="209"/>
      <c r="E26" s="209"/>
      <c r="F26" s="209"/>
      <c r="G26" s="209"/>
      <c r="H26" s="209"/>
      <c r="I26" s="207"/>
      <c r="J26" s="207"/>
      <c r="K26" s="207"/>
      <c r="L26" s="207"/>
      <c r="M26" s="209"/>
      <c r="N26" s="209"/>
      <c r="O26" s="207"/>
    </row>
    <row r="27" spans="1:20" x14ac:dyDescent="0.2">
      <c r="A27" s="18" t="s">
        <v>19</v>
      </c>
      <c r="B27" s="35">
        <f>+B21</f>
        <v>30</v>
      </c>
      <c r="C27" s="35">
        <f>+C21</f>
        <v>1303</v>
      </c>
      <c r="D27" s="137">
        <f t="shared" ref="D27:K27" si="39">+D21</f>
        <v>49.8</v>
      </c>
      <c r="E27" s="137">
        <f t="shared" si="39"/>
        <v>106.1</v>
      </c>
      <c r="F27" s="137">
        <f t="shared" si="39"/>
        <v>50.4</v>
      </c>
      <c r="G27" s="137">
        <f t="shared" si="39"/>
        <v>25</v>
      </c>
      <c r="H27" s="137">
        <f>+H24</f>
        <v>78.000000000000014</v>
      </c>
      <c r="I27" s="35">
        <f t="shared" si="39"/>
        <v>19</v>
      </c>
      <c r="J27" s="35">
        <f>+J21</f>
        <v>35</v>
      </c>
      <c r="K27" s="35">
        <f t="shared" si="39"/>
        <v>15</v>
      </c>
      <c r="L27" s="35">
        <f>SUM(B27:K27)</f>
        <v>1711.3</v>
      </c>
      <c r="M27" s="137">
        <f>+M21</f>
        <v>45.6</v>
      </c>
      <c r="N27" s="137">
        <f>+N21</f>
        <v>3001</v>
      </c>
      <c r="O27" s="35">
        <f>SUM(L27:N27)</f>
        <v>4757.8999999999996</v>
      </c>
      <c r="P27" s="70"/>
      <c r="Q27" s="70"/>
      <c r="R27" s="70"/>
      <c r="S27" s="70"/>
      <c r="T27" s="70"/>
    </row>
    <row r="28" spans="1:20" s="3" customFormat="1" x14ac:dyDescent="0.2">
      <c r="A28" s="21"/>
      <c r="B28" s="23"/>
      <c r="C28" s="23"/>
      <c r="D28" s="23"/>
      <c r="E28" s="23"/>
      <c r="F28" s="23"/>
      <c r="G28" s="23"/>
      <c r="H28" s="23"/>
      <c r="I28" s="23"/>
      <c r="J28" s="23"/>
      <c r="K28" s="23"/>
      <c r="L28" s="146"/>
      <c r="M28" s="23"/>
      <c r="N28" s="23"/>
      <c r="O28" s="23"/>
    </row>
    <row r="29" spans="1:20" s="3" customFormat="1" ht="13.5" thickBot="1" x14ac:dyDescent="0.25">
      <c r="A29" s="37"/>
      <c r="B29" s="39"/>
      <c r="C29" s="39"/>
      <c r="D29" s="39"/>
      <c r="E29" s="39"/>
      <c r="F29" s="39"/>
      <c r="G29" s="39"/>
      <c r="H29" s="39"/>
      <c r="I29" s="39"/>
      <c r="J29" s="39"/>
      <c r="K29" s="39"/>
      <c r="L29" s="147"/>
      <c r="M29" s="39"/>
      <c r="N29" s="39"/>
      <c r="O29" s="39"/>
    </row>
    <row r="30" spans="1:20" s="3" customFormat="1" ht="13.5" thickBot="1" x14ac:dyDescent="0.25">
      <c r="A30" s="40" t="s">
        <v>342</v>
      </c>
      <c r="B30" s="41"/>
      <c r="C30" s="41"/>
      <c r="D30" s="41"/>
      <c r="E30" s="41"/>
      <c r="F30" s="41"/>
      <c r="G30" s="41"/>
      <c r="H30" s="41"/>
      <c r="I30" s="41"/>
      <c r="J30" s="41"/>
      <c r="K30" s="41"/>
      <c r="L30" s="41"/>
      <c r="M30" s="41"/>
      <c r="N30" s="41"/>
      <c r="O30" s="41"/>
    </row>
    <row r="31" spans="1:20" s="3" customFormat="1" ht="6.75" customHeight="1" x14ac:dyDescent="0.2">
      <c r="A31" s="34"/>
      <c r="B31" s="24"/>
      <c r="C31" s="24"/>
      <c r="D31" s="24"/>
      <c r="E31" s="24"/>
      <c r="F31" s="24"/>
      <c r="G31" s="24"/>
      <c r="H31" s="24"/>
      <c r="I31" s="24"/>
      <c r="J31" s="24"/>
      <c r="K31" s="24"/>
      <c r="L31" s="24"/>
      <c r="M31" s="24"/>
      <c r="N31" s="24"/>
      <c r="O31" s="24"/>
    </row>
    <row r="32" spans="1:20" s="3" customFormat="1" x14ac:dyDescent="0.2">
      <c r="A32" s="30" t="s">
        <v>20</v>
      </c>
      <c r="B32" s="209"/>
      <c r="C32" s="209"/>
      <c r="D32" s="209"/>
      <c r="E32" s="209"/>
      <c r="F32" s="209"/>
      <c r="G32" s="209"/>
      <c r="H32" s="209"/>
      <c r="I32" s="209"/>
      <c r="J32" s="209"/>
      <c r="K32" s="209"/>
      <c r="L32" s="209"/>
      <c r="M32" s="209"/>
      <c r="N32" s="209"/>
      <c r="O32" s="209"/>
    </row>
    <row r="33" spans="1:16" s="3" customFormat="1" x14ac:dyDescent="0.2">
      <c r="A33" s="31" t="s">
        <v>21</v>
      </c>
      <c r="B33" s="137">
        <v>0</v>
      </c>
      <c r="C33" s="137">
        <v>0</v>
      </c>
      <c r="D33" s="137">
        <v>0</v>
      </c>
      <c r="E33" s="137">
        <v>3.34</v>
      </c>
      <c r="F33" s="137">
        <v>0</v>
      </c>
      <c r="G33" s="137">
        <v>0</v>
      </c>
      <c r="H33" s="137">
        <v>0</v>
      </c>
      <c r="I33" s="137">
        <v>0.68</v>
      </c>
      <c r="J33" s="137">
        <v>0</v>
      </c>
      <c r="K33" s="137">
        <v>0.45</v>
      </c>
      <c r="L33" s="137">
        <f>SUM(B33:K33)</f>
        <v>4.47</v>
      </c>
      <c r="M33" s="137">
        <v>0</v>
      </c>
      <c r="N33" s="137">
        <v>0</v>
      </c>
      <c r="O33" s="137">
        <f>SUM(L33:N33)</f>
        <v>4.47</v>
      </c>
    </row>
    <row r="34" spans="1:16" s="3" customFormat="1" ht="6" customHeight="1" x14ac:dyDescent="0.2">
      <c r="A34" s="135"/>
      <c r="B34" s="210"/>
      <c r="C34" s="210"/>
      <c r="D34" s="210"/>
      <c r="E34" s="210"/>
      <c r="F34" s="210"/>
      <c r="G34" s="210"/>
      <c r="H34" s="210"/>
      <c r="I34" s="210"/>
      <c r="J34" s="210"/>
      <c r="K34" s="210"/>
      <c r="L34" s="210"/>
      <c r="M34" s="210"/>
      <c r="N34" s="210"/>
      <c r="O34" s="210"/>
    </row>
    <row r="35" spans="1:16" x14ac:dyDescent="0.2">
      <c r="A35" s="16" t="s">
        <v>351</v>
      </c>
      <c r="B35" s="211"/>
      <c r="C35" s="212"/>
      <c r="D35" s="212"/>
      <c r="E35" s="212"/>
      <c r="F35" s="212"/>
      <c r="G35" s="212"/>
      <c r="H35" s="212"/>
      <c r="I35" s="212"/>
      <c r="J35" s="212"/>
      <c r="K35" s="212"/>
      <c r="L35" s="212"/>
      <c r="M35" s="212"/>
      <c r="N35" s="212"/>
      <c r="O35" s="212"/>
    </row>
    <row r="36" spans="1:16" x14ac:dyDescent="0.2">
      <c r="A36" s="18" t="s">
        <v>19</v>
      </c>
      <c r="B36" s="35">
        <f>+B27+B33</f>
        <v>30</v>
      </c>
      <c r="C36" s="137">
        <f t="shared" ref="C36:O36" si="40">+C27+C33</f>
        <v>1303</v>
      </c>
      <c r="D36" s="137">
        <f t="shared" si="40"/>
        <v>49.8</v>
      </c>
      <c r="E36" s="137">
        <f t="shared" si="40"/>
        <v>109.44</v>
      </c>
      <c r="F36" s="137">
        <f t="shared" si="40"/>
        <v>50.4</v>
      </c>
      <c r="G36" s="137">
        <f t="shared" si="40"/>
        <v>25</v>
      </c>
      <c r="H36" s="137">
        <f t="shared" si="40"/>
        <v>78.000000000000014</v>
      </c>
      <c r="I36" s="137">
        <f t="shared" si="40"/>
        <v>19.68</v>
      </c>
      <c r="J36" s="137">
        <f t="shared" si="40"/>
        <v>35</v>
      </c>
      <c r="K36" s="137">
        <f t="shared" si="40"/>
        <v>15.45</v>
      </c>
      <c r="L36" s="137">
        <f t="shared" si="40"/>
        <v>1715.77</v>
      </c>
      <c r="M36" s="137">
        <f t="shared" si="40"/>
        <v>45.6</v>
      </c>
      <c r="N36" s="137">
        <f t="shared" si="40"/>
        <v>3001</v>
      </c>
      <c r="O36" s="137">
        <f t="shared" si="40"/>
        <v>4762.37</v>
      </c>
      <c r="P36" s="149"/>
    </row>
    <row r="37" spans="1:16" ht="6.75" customHeight="1" x14ac:dyDescent="0.2">
      <c r="A37" s="135"/>
      <c r="B37" s="210"/>
      <c r="C37" s="210"/>
      <c r="D37" s="210"/>
      <c r="E37" s="210"/>
      <c r="F37" s="210"/>
      <c r="G37" s="210"/>
      <c r="H37" s="210"/>
      <c r="I37" s="210"/>
      <c r="J37" s="210"/>
      <c r="K37" s="210"/>
      <c r="L37" s="210"/>
      <c r="M37" s="210"/>
      <c r="N37" s="210"/>
      <c r="O37" s="210"/>
    </row>
    <row r="38" spans="1:16" x14ac:dyDescent="0.2">
      <c r="A38" s="30" t="s">
        <v>23</v>
      </c>
      <c r="B38" s="213"/>
      <c r="C38" s="214"/>
      <c r="D38" s="214"/>
      <c r="E38" s="214"/>
      <c r="F38" s="214"/>
      <c r="G38" s="214"/>
      <c r="H38" s="214"/>
      <c r="I38" s="214"/>
      <c r="J38" s="214"/>
      <c r="K38" s="214"/>
      <c r="L38" s="214"/>
      <c r="M38" s="214"/>
      <c r="N38" s="214"/>
      <c r="O38" s="214"/>
    </row>
    <row r="39" spans="1:16" x14ac:dyDescent="0.2">
      <c r="A39" s="31" t="s">
        <v>21</v>
      </c>
      <c r="B39" s="215">
        <f>ROUND((B36/B27)-1,3)</f>
        <v>0</v>
      </c>
      <c r="C39" s="215">
        <f>ROUND((C36/C27)-1,3)</f>
        <v>0</v>
      </c>
      <c r="D39" s="215">
        <f t="shared" ref="D39:O39" si="41">ROUND((D36/D27)-1,3)</f>
        <v>0</v>
      </c>
      <c r="E39" s="215">
        <f t="shared" si="41"/>
        <v>3.1E-2</v>
      </c>
      <c r="F39" s="215">
        <f t="shared" si="41"/>
        <v>0</v>
      </c>
      <c r="G39" s="215">
        <f t="shared" si="41"/>
        <v>0</v>
      </c>
      <c r="H39" s="215">
        <f t="shared" si="41"/>
        <v>0</v>
      </c>
      <c r="I39" s="215">
        <f>ROUND((I36/I27)-1,3)</f>
        <v>3.5999999999999997E-2</v>
      </c>
      <c r="J39" s="215">
        <f t="shared" si="41"/>
        <v>0</v>
      </c>
      <c r="K39" s="215">
        <f t="shared" si="41"/>
        <v>0.03</v>
      </c>
      <c r="L39" s="215">
        <f>ROUND((L36/L27)-1,3)</f>
        <v>3.0000000000000001E-3</v>
      </c>
      <c r="M39" s="216">
        <f t="shared" si="41"/>
        <v>0</v>
      </c>
      <c r="N39" s="216">
        <f t="shared" si="41"/>
        <v>0</v>
      </c>
      <c r="O39" s="215">
        <f t="shared" si="41"/>
        <v>1E-3</v>
      </c>
    </row>
    <row r="40" spans="1:16" ht="13.5" customHeight="1" x14ac:dyDescent="0.2">
      <c r="A40" s="32" t="s">
        <v>22</v>
      </c>
      <c r="B40" s="20"/>
      <c r="C40" s="32"/>
      <c r="D40" s="32"/>
      <c r="E40" s="32" t="s">
        <v>24</v>
      </c>
      <c r="F40" s="32"/>
      <c r="G40" s="32"/>
      <c r="H40" s="32"/>
      <c r="I40" s="32" t="s">
        <v>28</v>
      </c>
      <c r="J40" s="32"/>
      <c r="K40" s="32" t="s">
        <v>26</v>
      </c>
      <c r="L40" s="36"/>
      <c r="M40" s="32"/>
      <c r="N40" s="32"/>
      <c r="O40" s="32"/>
    </row>
    <row r="41" spans="1:16" s="3" customFormat="1" ht="9.75" customHeight="1" x14ac:dyDescent="0.2">
      <c r="A41" s="21"/>
      <c r="B41" s="22"/>
      <c r="C41" s="23"/>
      <c r="D41" s="22"/>
      <c r="E41" s="22"/>
      <c r="F41" s="22"/>
      <c r="G41" s="22"/>
      <c r="H41" s="22"/>
      <c r="I41" s="22"/>
      <c r="J41" s="22"/>
      <c r="K41" s="22"/>
      <c r="L41" s="22"/>
      <c r="M41" s="22"/>
      <c r="N41" s="23"/>
      <c r="O41" s="22"/>
    </row>
    <row r="42" spans="1:16" s="3" customFormat="1" ht="6.75" customHeight="1" thickBot="1" x14ac:dyDescent="0.25">
      <c r="A42" s="37"/>
      <c r="B42" s="38"/>
      <c r="C42" s="39"/>
      <c r="D42" s="38"/>
      <c r="E42" s="38"/>
      <c r="F42" s="38"/>
      <c r="G42" s="38"/>
      <c r="H42" s="38"/>
      <c r="I42" s="38"/>
      <c r="J42" s="38"/>
      <c r="K42" s="38"/>
      <c r="L42" s="38"/>
      <c r="M42" s="38"/>
      <c r="N42" s="39"/>
      <c r="O42" s="38"/>
    </row>
    <row r="43" spans="1:16" s="3" customFormat="1" ht="13.5" thickBot="1" x14ac:dyDescent="0.25">
      <c r="A43" s="40" t="s">
        <v>343</v>
      </c>
      <c r="B43" s="41"/>
      <c r="C43" s="41"/>
      <c r="D43" s="41"/>
      <c r="E43" s="41"/>
      <c r="F43" s="41"/>
      <c r="G43" s="41"/>
      <c r="H43" s="41"/>
      <c r="I43" s="41"/>
      <c r="J43" s="41"/>
      <c r="K43" s="41"/>
      <c r="L43" s="41"/>
      <c r="M43" s="41"/>
      <c r="N43" s="41"/>
      <c r="O43" s="41"/>
    </row>
    <row r="44" spans="1:16" s="3" customFormat="1" ht="4.5" customHeight="1" x14ac:dyDescent="0.2">
      <c r="A44" s="34"/>
      <c r="B44" s="24"/>
      <c r="C44" s="24"/>
      <c r="D44" s="24"/>
      <c r="E44" s="24"/>
      <c r="F44" s="24"/>
      <c r="G44" s="24"/>
      <c r="H44" s="24"/>
      <c r="I44" s="24"/>
      <c r="J44" s="24"/>
      <c r="K44" s="24"/>
      <c r="L44" s="24"/>
      <c r="M44" s="24"/>
      <c r="N44" s="24"/>
      <c r="O44" s="24"/>
    </row>
    <row r="45" spans="1:16" s="3" customFormat="1" x14ac:dyDescent="0.2">
      <c r="A45" s="30" t="s">
        <v>20</v>
      </c>
      <c r="B45" s="209"/>
      <c r="C45" s="209"/>
      <c r="D45" s="209"/>
      <c r="E45" s="209"/>
      <c r="F45" s="209"/>
      <c r="G45" s="209"/>
      <c r="H45" s="209"/>
      <c r="I45" s="209"/>
      <c r="J45" s="209"/>
      <c r="K45" s="209"/>
      <c r="L45" s="209"/>
      <c r="M45" s="209"/>
      <c r="N45" s="209"/>
      <c r="O45" s="209"/>
    </row>
    <row r="46" spans="1:16" s="3" customFormat="1" x14ac:dyDescent="0.2">
      <c r="A46" s="31" t="s">
        <v>21</v>
      </c>
      <c r="B46" s="137">
        <v>0</v>
      </c>
      <c r="C46" s="137">
        <v>39.090000000000003</v>
      </c>
      <c r="D46" s="137">
        <v>0</v>
      </c>
      <c r="E46" s="137">
        <v>0</v>
      </c>
      <c r="F46" s="137">
        <v>0</v>
      </c>
      <c r="G46" s="137">
        <v>0</v>
      </c>
      <c r="H46" s="137">
        <v>0</v>
      </c>
      <c r="I46" s="137">
        <v>0</v>
      </c>
      <c r="J46" s="137">
        <v>0</v>
      </c>
      <c r="K46" s="137">
        <v>0</v>
      </c>
      <c r="L46" s="137">
        <f>SUM(B46:K46)</f>
        <v>39.090000000000003</v>
      </c>
      <c r="M46" s="137">
        <v>0</v>
      </c>
      <c r="N46" s="137">
        <v>90.03</v>
      </c>
      <c r="O46" s="137">
        <f>SUM(L46:N46)</f>
        <v>129.12</v>
      </c>
    </row>
    <row r="47" spans="1:16" s="3" customFormat="1" ht="6.75" customHeight="1" x14ac:dyDescent="0.2">
      <c r="A47" s="135"/>
      <c r="B47" s="210"/>
      <c r="C47" s="210"/>
      <c r="D47" s="210"/>
      <c r="E47" s="210"/>
      <c r="F47" s="210"/>
      <c r="G47" s="210"/>
      <c r="H47" s="210"/>
      <c r="I47" s="210"/>
      <c r="J47" s="210"/>
      <c r="K47" s="210"/>
      <c r="L47" s="210"/>
      <c r="M47" s="210"/>
      <c r="N47" s="210"/>
      <c r="O47" s="210"/>
    </row>
    <row r="48" spans="1:16" s="3" customFormat="1" x14ac:dyDescent="0.2">
      <c r="A48" s="16" t="s">
        <v>352</v>
      </c>
      <c r="B48" s="211"/>
      <c r="C48" s="212"/>
      <c r="D48" s="212"/>
      <c r="E48" s="212"/>
      <c r="F48" s="212"/>
      <c r="G48" s="212"/>
      <c r="H48" s="212"/>
      <c r="I48" s="212"/>
      <c r="J48" s="212"/>
      <c r="K48" s="212"/>
      <c r="L48" s="212"/>
      <c r="M48" s="212"/>
      <c r="N48" s="212"/>
      <c r="O48" s="212"/>
    </row>
    <row r="49" spans="1:16" s="3" customFormat="1" x14ac:dyDescent="0.2">
      <c r="A49" s="18" t="s">
        <v>19</v>
      </c>
      <c r="B49" s="35">
        <f>+B36+B46</f>
        <v>30</v>
      </c>
      <c r="C49" s="137">
        <f t="shared" ref="C49:M49" si="42">+C36+C46</f>
        <v>1342.09</v>
      </c>
      <c r="D49" s="137">
        <f t="shared" si="42"/>
        <v>49.8</v>
      </c>
      <c r="E49" s="137">
        <f t="shared" si="42"/>
        <v>109.44</v>
      </c>
      <c r="F49" s="137">
        <f t="shared" si="42"/>
        <v>50.4</v>
      </c>
      <c r="G49" s="137">
        <f t="shared" si="42"/>
        <v>25</v>
      </c>
      <c r="H49" s="137">
        <f t="shared" si="42"/>
        <v>78.000000000000014</v>
      </c>
      <c r="I49" s="137">
        <f t="shared" si="42"/>
        <v>19.68</v>
      </c>
      <c r="J49" s="137">
        <f t="shared" si="42"/>
        <v>35</v>
      </c>
      <c r="K49" s="137">
        <f t="shared" si="42"/>
        <v>15.45</v>
      </c>
      <c r="L49" s="137">
        <f>SUM(B49:K49)</f>
        <v>1754.8600000000001</v>
      </c>
      <c r="M49" s="137">
        <f t="shared" si="42"/>
        <v>45.6</v>
      </c>
      <c r="N49" s="137">
        <f>+N36+N46</f>
        <v>3091.03</v>
      </c>
      <c r="O49" s="137">
        <f>SUM(L49:N49)</f>
        <v>4891.49</v>
      </c>
      <c r="P49" s="149"/>
    </row>
    <row r="50" spans="1:16" s="3" customFormat="1" ht="6.75" customHeight="1" x14ac:dyDescent="0.2">
      <c r="A50" s="135"/>
      <c r="B50" s="136"/>
      <c r="C50" s="136"/>
      <c r="D50" s="136"/>
      <c r="E50" s="136"/>
      <c r="F50" s="136"/>
      <c r="G50" s="136"/>
      <c r="H50" s="136"/>
      <c r="I50" s="136"/>
      <c r="J50" s="136"/>
      <c r="K50" s="136"/>
      <c r="L50" s="136"/>
      <c r="M50" s="136"/>
      <c r="N50" s="136"/>
      <c r="O50" s="136"/>
    </row>
    <row r="51" spans="1:16" x14ac:dyDescent="0.2">
      <c r="A51" s="30" t="s">
        <v>23</v>
      </c>
      <c r="B51" s="16"/>
      <c r="C51" s="30"/>
      <c r="D51" s="30"/>
      <c r="E51" s="30"/>
      <c r="F51" s="30"/>
      <c r="G51" s="30"/>
      <c r="H51" s="30"/>
      <c r="I51" s="30"/>
      <c r="J51" s="30"/>
      <c r="K51" s="30"/>
      <c r="L51" s="30"/>
      <c r="M51" s="30"/>
      <c r="N51" s="30"/>
      <c r="O51" s="30"/>
    </row>
    <row r="52" spans="1:16" x14ac:dyDescent="0.2">
      <c r="A52" s="31" t="s">
        <v>21</v>
      </c>
      <c r="B52" s="148">
        <f>ROUND((B49/B36)-1,3)</f>
        <v>0</v>
      </c>
      <c r="C52" s="148">
        <f t="shared" ref="C52:O52" si="43">ROUND((C49/C36)-1,3)</f>
        <v>0.03</v>
      </c>
      <c r="D52" s="155">
        <f t="shared" si="43"/>
        <v>0</v>
      </c>
      <c r="E52" s="155">
        <f t="shared" si="43"/>
        <v>0</v>
      </c>
      <c r="F52" s="155">
        <f t="shared" si="43"/>
        <v>0</v>
      </c>
      <c r="G52" s="155">
        <f t="shared" si="43"/>
        <v>0</v>
      </c>
      <c r="H52" s="155">
        <f t="shared" si="43"/>
        <v>0</v>
      </c>
      <c r="I52" s="155">
        <f t="shared" si="43"/>
        <v>0</v>
      </c>
      <c r="J52" s="155">
        <f t="shared" si="43"/>
        <v>0</v>
      </c>
      <c r="K52" s="155">
        <f t="shared" si="43"/>
        <v>0</v>
      </c>
      <c r="L52" s="155">
        <f t="shared" si="43"/>
        <v>2.3E-2</v>
      </c>
      <c r="M52" s="155">
        <f t="shared" si="43"/>
        <v>0</v>
      </c>
      <c r="N52" s="155">
        <f t="shared" si="43"/>
        <v>0.03</v>
      </c>
      <c r="O52" s="148">
        <f t="shared" si="43"/>
        <v>2.7E-2</v>
      </c>
    </row>
    <row r="53" spans="1:16" s="3" customFormat="1" x14ac:dyDescent="0.2">
      <c r="A53" s="32" t="s">
        <v>22</v>
      </c>
      <c r="B53" s="20"/>
      <c r="C53" s="32"/>
      <c r="D53" s="32"/>
      <c r="E53" s="32"/>
      <c r="F53" s="32"/>
      <c r="G53" s="32"/>
      <c r="H53" s="32"/>
      <c r="I53" s="32"/>
      <c r="J53" s="32"/>
      <c r="K53" s="32"/>
      <c r="L53" s="36"/>
      <c r="M53" s="32"/>
      <c r="N53" s="32"/>
      <c r="O53" s="32"/>
    </row>
    <row r="54" spans="1:16" x14ac:dyDescent="0.2">
      <c r="C54" s="3"/>
      <c r="D54" s="3"/>
      <c r="E54" s="3"/>
      <c r="F54" s="3"/>
      <c r="G54" s="3"/>
      <c r="H54" s="3"/>
      <c r="I54" s="3"/>
      <c r="J54" s="3"/>
      <c r="K54" s="3"/>
      <c r="L54" s="3"/>
      <c r="M54" s="3"/>
      <c r="N54" s="3"/>
      <c r="O54" s="3"/>
    </row>
    <row r="55" spans="1:16" ht="15" x14ac:dyDescent="0.25">
      <c r="A55" s="33" t="s">
        <v>25</v>
      </c>
      <c r="C55" s="142">
        <v>1</v>
      </c>
      <c r="D55" s="154" t="s">
        <v>331</v>
      </c>
      <c r="E55" s="3"/>
      <c r="F55" s="3"/>
      <c r="G55" s="3"/>
      <c r="H55" s="3"/>
      <c r="I55" s="3"/>
      <c r="J55" s="3"/>
      <c r="K55" s="3"/>
      <c r="L55" s="3"/>
      <c r="M55" s="3"/>
      <c r="N55" s="3"/>
      <c r="O55" s="3"/>
    </row>
    <row r="56" spans="1:16" x14ac:dyDescent="0.2">
      <c r="A56" s="21"/>
      <c r="B56" s="22"/>
      <c r="C56" s="138">
        <v>2</v>
      </c>
      <c r="D56" s="131" t="s">
        <v>331</v>
      </c>
      <c r="E56" s="22"/>
      <c r="F56" s="22"/>
      <c r="G56" s="22"/>
      <c r="H56" s="22"/>
      <c r="I56" s="22"/>
      <c r="J56" s="22"/>
      <c r="K56" s="22"/>
      <c r="L56" s="22"/>
      <c r="M56" s="22"/>
      <c r="N56" s="23"/>
      <c r="O56" s="22"/>
    </row>
    <row r="57" spans="1:16" x14ac:dyDescent="0.2">
      <c r="B57" s="22"/>
      <c r="C57" s="138">
        <v>3</v>
      </c>
      <c r="D57" s="131" t="s">
        <v>331</v>
      </c>
      <c r="E57" s="22"/>
      <c r="F57" s="22"/>
      <c r="G57" s="22"/>
      <c r="H57" s="22"/>
      <c r="I57" s="22"/>
      <c r="J57" s="22"/>
      <c r="K57" s="22"/>
      <c r="L57" s="22"/>
      <c r="M57" s="22"/>
      <c r="N57" s="23"/>
      <c r="O57" s="22"/>
    </row>
    <row r="58" spans="1:16" x14ac:dyDescent="0.2">
      <c r="A58" s="21"/>
      <c r="B58" s="22"/>
      <c r="C58" s="138"/>
      <c r="E58" s="22"/>
      <c r="F58" s="22"/>
      <c r="G58" s="22"/>
      <c r="H58" s="22"/>
      <c r="I58" s="22"/>
      <c r="J58" s="22"/>
      <c r="K58" s="22"/>
      <c r="L58" s="22"/>
      <c r="M58" s="22"/>
      <c r="N58" s="23"/>
      <c r="O58" s="22"/>
    </row>
    <row r="59" spans="1:16" ht="15" x14ac:dyDescent="0.25">
      <c r="A59" s="21"/>
      <c r="B59" s="22"/>
      <c r="C59" s="138"/>
      <c r="D59" s="154"/>
      <c r="E59" s="22"/>
      <c r="F59" s="22"/>
      <c r="G59" s="22"/>
      <c r="H59" s="22"/>
      <c r="I59" s="22"/>
      <c r="J59" s="22"/>
      <c r="K59" s="22"/>
      <c r="L59" s="22"/>
      <c r="M59" s="22"/>
      <c r="N59" s="23"/>
      <c r="O59" s="22"/>
    </row>
    <row r="60" spans="1:16" x14ac:dyDescent="0.2">
      <c r="A60" s="21"/>
      <c r="B60" s="22"/>
      <c r="C60" s="138"/>
      <c r="D60" s="131"/>
      <c r="E60" s="22"/>
      <c r="F60" s="22"/>
      <c r="G60" s="22"/>
      <c r="H60" s="22"/>
      <c r="I60" s="22"/>
      <c r="J60" s="22"/>
      <c r="K60" s="22"/>
      <c r="L60" s="22"/>
      <c r="M60" s="22"/>
      <c r="N60" s="23"/>
      <c r="O60" s="22"/>
    </row>
    <row r="61" spans="1:16" ht="15" x14ac:dyDescent="0.25">
      <c r="A61" s="21"/>
      <c r="B61" s="22"/>
      <c r="C61" s="138"/>
      <c r="D61" s="154"/>
      <c r="E61" s="22"/>
      <c r="F61" s="22"/>
      <c r="G61" s="22"/>
      <c r="H61" s="22"/>
      <c r="I61" s="22"/>
      <c r="J61" s="22"/>
      <c r="K61" s="22"/>
      <c r="L61" s="22"/>
      <c r="M61" s="22"/>
      <c r="N61" s="23"/>
      <c r="O61" s="22"/>
    </row>
    <row r="62" spans="1:16" x14ac:dyDescent="0.2">
      <c r="A62" s="25"/>
      <c r="B62" s="25"/>
      <c r="C62" s="139"/>
      <c r="E62" s="131"/>
      <c r="F62" s="131"/>
      <c r="G62" s="131"/>
      <c r="H62" s="131"/>
      <c r="I62" s="131"/>
      <c r="J62" s="131"/>
      <c r="K62" s="131"/>
      <c r="L62" s="131"/>
      <c r="M62" s="24"/>
      <c r="N62" s="24"/>
      <c r="O62" s="24"/>
    </row>
    <row r="63" spans="1:16" x14ac:dyDescent="0.2">
      <c r="A63" s="27"/>
      <c r="B63" s="17"/>
      <c r="C63" s="143"/>
      <c r="D63" s="131"/>
      <c r="E63" s="144"/>
      <c r="F63" s="144"/>
      <c r="G63" s="144"/>
      <c r="H63" s="144"/>
      <c r="I63" s="144"/>
      <c r="J63" s="144"/>
      <c r="K63" s="24"/>
      <c r="L63" s="24"/>
      <c r="M63" s="24"/>
      <c r="N63" s="24"/>
      <c r="O63" s="24"/>
    </row>
    <row r="64" spans="1:16" x14ac:dyDescent="0.2">
      <c r="A64" s="27"/>
      <c r="B64" s="28"/>
      <c r="C64" s="143"/>
      <c r="E64" s="145"/>
      <c r="F64" s="145"/>
      <c r="G64" s="145"/>
      <c r="H64" s="145"/>
      <c r="I64" s="145"/>
      <c r="J64" s="145"/>
      <c r="K64" s="24"/>
      <c r="L64" s="24"/>
      <c r="M64" s="24"/>
      <c r="N64" s="24"/>
      <c r="O64" s="24"/>
    </row>
    <row r="65" spans="1:15" ht="15" x14ac:dyDescent="0.25">
      <c r="A65" s="27"/>
      <c r="B65" s="28"/>
      <c r="C65" s="138"/>
      <c r="D65" s="154"/>
      <c r="E65" s="145"/>
      <c r="F65" s="145"/>
      <c r="G65" s="145"/>
      <c r="H65" s="145"/>
      <c r="I65" s="145"/>
      <c r="J65" s="145"/>
      <c r="K65" s="24"/>
      <c r="L65" s="24"/>
      <c r="M65" s="24"/>
      <c r="N65" s="24"/>
      <c r="O65" s="24"/>
    </row>
    <row r="66" spans="1:15" x14ac:dyDescent="0.2">
      <c r="A66" s="27"/>
      <c r="B66" s="28"/>
      <c r="C66" s="143"/>
      <c r="D66" s="131"/>
      <c r="E66" s="145"/>
      <c r="F66" s="145"/>
      <c r="G66" s="145"/>
      <c r="H66" s="145"/>
      <c r="I66" s="145"/>
      <c r="J66" s="145"/>
      <c r="K66" s="24"/>
      <c r="L66" s="24"/>
      <c r="M66" s="24"/>
      <c r="N66" s="24"/>
      <c r="O66" s="24"/>
    </row>
    <row r="67" spans="1:15" x14ac:dyDescent="0.2">
      <c r="A67" s="27"/>
      <c r="B67" s="28"/>
      <c r="C67" s="1"/>
      <c r="D67" s="29"/>
      <c r="E67" s="26"/>
      <c r="F67" s="26"/>
      <c r="G67" s="26"/>
      <c r="H67" s="26"/>
      <c r="I67" s="26"/>
      <c r="J67" s="26"/>
      <c r="K67" s="1"/>
      <c r="L67" s="1"/>
      <c r="M67" s="1"/>
      <c r="N67" s="1"/>
      <c r="O67" s="1"/>
    </row>
    <row r="68" spans="1:15" x14ac:dyDescent="0.2">
      <c r="A68" s="1"/>
      <c r="B68" s="1"/>
      <c r="C68" s="110"/>
      <c r="D68" s="110"/>
      <c r="E68" s="110"/>
      <c r="F68" s="110"/>
      <c r="G68" s="110"/>
      <c r="H68" s="110"/>
      <c r="I68" s="110"/>
      <c r="J68" s="110"/>
      <c r="K68" s="110"/>
      <c r="L68" s="110"/>
      <c r="M68" s="110"/>
      <c r="N68" s="110"/>
      <c r="O68" s="110"/>
    </row>
    <row r="69" spans="1:15" ht="12" hidden="1" customHeight="1" x14ac:dyDescent="0.2">
      <c r="A69" s="150" t="s">
        <v>143</v>
      </c>
      <c r="B69" s="150"/>
      <c r="C69" s="151">
        <v>108.25</v>
      </c>
      <c r="D69" s="151">
        <v>7.15</v>
      </c>
      <c r="E69" s="151">
        <v>8.6</v>
      </c>
      <c r="F69" s="151">
        <v>7.2</v>
      </c>
      <c r="G69" s="151">
        <v>2.1</v>
      </c>
      <c r="H69" s="151">
        <v>0</v>
      </c>
      <c r="I69" s="151">
        <v>1.5</v>
      </c>
      <c r="J69" s="151">
        <v>35</v>
      </c>
      <c r="K69" s="151">
        <v>15</v>
      </c>
      <c r="L69" s="151"/>
      <c r="M69" s="151">
        <v>3.6</v>
      </c>
      <c r="N69" s="151">
        <v>249.35</v>
      </c>
      <c r="O69" s="110"/>
    </row>
    <row r="70" spans="1:15" s="3" customFormat="1" ht="12" hidden="1" customHeight="1" x14ac:dyDescent="0.2">
      <c r="A70" s="24"/>
      <c r="B70" s="24"/>
      <c r="C70" s="156"/>
      <c r="D70" s="156"/>
      <c r="E70" s="156"/>
      <c r="F70" s="156"/>
      <c r="G70" s="156"/>
      <c r="H70" s="156"/>
      <c r="I70" s="156"/>
      <c r="J70" s="156"/>
      <c r="K70" s="156"/>
      <c r="L70" s="156"/>
      <c r="M70" s="156"/>
      <c r="N70" s="156"/>
      <c r="O70" s="156"/>
    </row>
    <row r="71" spans="1:15" s="3" customFormat="1" ht="12" hidden="1" customHeight="1" x14ac:dyDescent="0.2">
      <c r="A71" s="24"/>
      <c r="B71" s="24"/>
      <c r="C71" s="156"/>
      <c r="D71" s="156"/>
      <c r="E71" s="156"/>
      <c r="F71" s="156"/>
      <c r="G71" s="156"/>
      <c r="H71" s="156"/>
      <c r="I71" s="156"/>
      <c r="J71" s="156"/>
      <c r="K71" s="156"/>
      <c r="L71" s="156"/>
      <c r="M71" s="156"/>
      <c r="N71" s="156"/>
      <c r="O71" s="156"/>
    </row>
    <row r="72" spans="1:15" ht="15.75" hidden="1" thickBot="1" x14ac:dyDescent="0.25">
      <c r="A72" s="157" t="s">
        <v>338</v>
      </c>
      <c r="B72" s="1"/>
      <c r="C72" s="1"/>
      <c r="D72" s="29"/>
      <c r="E72" s="26"/>
      <c r="F72" s="26"/>
      <c r="G72" s="26"/>
      <c r="H72" s="26"/>
      <c r="I72" s="26"/>
      <c r="J72" s="26"/>
      <c r="K72" s="1"/>
      <c r="L72" s="1"/>
      <c r="M72" s="1"/>
      <c r="N72" s="1"/>
      <c r="O72" s="1"/>
    </row>
    <row r="73" spans="1:15" hidden="1" x14ac:dyDescent="0.2">
      <c r="A73" s="81"/>
      <c r="B73" s="81"/>
      <c r="C73" s="132"/>
      <c r="D73" s="132" t="s">
        <v>57</v>
      </c>
      <c r="E73" s="132" t="s">
        <v>251</v>
      </c>
      <c r="F73" s="132"/>
      <c r="G73" s="132" t="s">
        <v>252</v>
      </c>
      <c r="H73" s="132"/>
      <c r="I73" s="132"/>
      <c r="J73" s="132" t="s">
        <v>277</v>
      </c>
      <c r="K73" s="81"/>
      <c r="L73" s="132" t="s">
        <v>9</v>
      </c>
      <c r="M73" s="132" t="s">
        <v>9</v>
      </c>
      <c r="N73" s="81"/>
    </row>
    <row r="74" spans="1:15" hidden="1" x14ac:dyDescent="0.2">
      <c r="A74" s="82" t="s">
        <v>10</v>
      </c>
      <c r="B74" s="82" t="s">
        <v>11</v>
      </c>
      <c r="C74" s="133"/>
      <c r="D74" s="133" t="s">
        <v>58</v>
      </c>
      <c r="E74" s="133" t="s">
        <v>250</v>
      </c>
      <c r="F74" s="133" t="s">
        <v>59</v>
      </c>
      <c r="G74" s="133" t="s">
        <v>253</v>
      </c>
      <c r="H74" s="133" t="s">
        <v>99</v>
      </c>
      <c r="I74" s="133" t="s">
        <v>60</v>
      </c>
      <c r="J74" s="133" t="s">
        <v>278</v>
      </c>
      <c r="K74" s="82" t="s">
        <v>15</v>
      </c>
      <c r="L74" s="133" t="s">
        <v>13</v>
      </c>
      <c r="M74" s="133" t="s">
        <v>27</v>
      </c>
      <c r="N74" s="82" t="s">
        <v>9</v>
      </c>
    </row>
    <row r="75" spans="1:15" hidden="1" x14ac:dyDescent="0.2">
      <c r="A75" s="83" t="s">
        <v>16</v>
      </c>
      <c r="B75" s="83" t="s">
        <v>17</v>
      </c>
      <c r="C75" s="116" t="s">
        <v>12</v>
      </c>
      <c r="D75" s="116" t="s">
        <v>17</v>
      </c>
      <c r="E75" s="116" t="s">
        <v>94</v>
      </c>
      <c r="F75" s="116" t="s">
        <v>17</v>
      </c>
      <c r="G75" s="116" t="s">
        <v>17</v>
      </c>
      <c r="H75" s="116" t="s">
        <v>17</v>
      </c>
      <c r="I75" s="116" t="s">
        <v>61</v>
      </c>
      <c r="J75" s="116" t="s">
        <v>17</v>
      </c>
      <c r="K75" s="83" t="s">
        <v>18</v>
      </c>
      <c r="L75" s="116" t="s">
        <v>17</v>
      </c>
      <c r="M75" s="116" t="s">
        <v>12</v>
      </c>
      <c r="N75" s="83" t="s">
        <v>18</v>
      </c>
    </row>
    <row r="76" spans="1:15" hidden="1" x14ac:dyDescent="0.2">
      <c r="A76" s="84">
        <v>1</v>
      </c>
      <c r="B76" s="85">
        <v>30</v>
      </c>
      <c r="C76" s="134">
        <v>108.59</v>
      </c>
      <c r="D76" s="134">
        <v>4.1500000000000004</v>
      </c>
      <c r="E76" s="134">
        <v>8.84</v>
      </c>
      <c r="F76" s="134">
        <v>4.2</v>
      </c>
      <c r="G76" s="134">
        <v>2.09</v>
      </c>
      <c r="H76" s="134">
        <v>1.58</v>
      </c>
      <c r="I76" s="134">
        <v>35</v>
      </c>
      <c r="J76" s="134">
        <v>15</v>
      </c>
      <c r="K76" s="85">
        <f t="shared" ref="K76:K90" si="44">SUM(B76:J76)</f>
        <v>209.45000000000002</v>
      </c>
      <c r="L76" s="134">
        <v>3.8</v>
      </c>
      <c r="M76" s="134">
        <v>249.75</v>
      </c>
      <c r="N76" s="85">
        <f t="shared" ref="N76:N87" si="45">SUM(K76:M76)</f>
        <v>463</v>
      </c>
    </row>
    <row r="77" spans="1:15" hidden="1" x14ac:dyDescent="0.2">
      <c r="A77" s="84">
        <v>2</v>
      </c>
      <c r="B77" s="85">
        <v>30</v>
      </c>
      <c r="C77" s="134">
        <f t="shared" ref="C77:H86" si="46">+C76+C$10</f>
        <v>217.18</v>
      </c>
      <c r="D77" s="134">
        <f t="shared" si="46"/>
        <v>8.3000000000000007</v>
      </c>
      <c r="E77" s="134">
        <f t="shared" si="46"/>
        <v>17.68</v>
      </c>
      <c r="F77" s="134">
        <f t="shared" si="46"/>
        <v>8.4</v>
      </c>
      <c r="G77" s="134">
        <f t="shared" si="46"/>
        <v>4.18</v>
      </c>
      <c r="H77" s="134">
        <f t="shared" si="46"/>
        <v>6.78</v>
      </c>
      <c r="I77" s="134">
        <f>+I76</f>
        <v>35</v>
      </c>
      <c r="J77" s="134">
        <f>+J76</f>
        <v>15</v>
      </c>
      <c r="K77" s="85">
        <f t="shared" si="44"/>
        <v>342.52</v>
      </c>
      <c r="L77" s="134">
        <f t="shared" ref="L77:L86" si="47">+L76+M$10</f>
        <v>7.6</v>
      </c>
      <c r="M77" s="134">
        <f t="shared" ref="M77:M86" si="48">+M76+N$10</f>
        <v>499.83000000000004</v>
      </c>
      <c r="N77" s="85">
        <f t="shared" si="45"/>
        <v>849.95</v>
      </c>
    </row>
    <row r="78" spans="1:15" hidden="1" x14ac:dyDescent="0.2">
      <c r="A78" s="84">
        <v>3</v>
      </c>
      <c r="B78" s="85">
        <v>30</v>
      </c>
      <c r="C78" s="134">
        <f t="shared" si="46"/>
        <v>325.77</v>
      </c>
      <c r="D78" s="134">
        <f t="shared" si="46"/>
        <v>12.450000000000001</v>
      </c>
      <c r="E78" s="134">
        <f t="shared" si="46"/>
        <v>26.52</v>
      </c>
      <c r="F78" s="134">
        <f t="shared" si="46"/>
        <v>12.600000000000001</v>
      </c>
      <c r="G78" s="134">
        <f t="shared" si="46"/>
        <v>6.27</v>
      </c>
      <c r="H78" s="134">
        <f t="shared" si="46"/>
        <v>11.98</v>
      </c>
      <c r="I78" s="134">
        <f t="shared" ref="I78:I90" si="49">+I77</f>
        <v>35</v>
      </c>
      <c r="J78" s="134">
        <f t="shared" ref="J78:J86" si="50">+J77</f>
        <v>15</v>
      </c>
      <c r="K78" s="85">
        <f t="shared" si="44"/>
        <v>475.59</v>
      </c>
      <c r="L78" s="134">
        <f t="shared" si="47"/>
        <v>11.399999999999999</v>
      </c>
      <c r="M78" s="134">
        <f t="shared" si="48"/>
        <v>749.91000000000008</v>
      </c>
      <c r="N78" s="85">
        <f t="shared" si="45"/>
        <v>1236.9000000000001</v>
      </c>
    </row>
    <row r="79" spans="1:15" hidden="1" x14ac:dyDescent="0.2">
      <c r="A79" s="84">
        <v>4</v>
      </c>
      <c r="B79" s="85">
        <v>30</v>
      </c>
      <c r="C79" s="134">
        <f t="shared" si="46"/>
        <v>434.36</v>
      </c>
      <c r="D79" s="134">
        <f t="shared" si="46"/>
        <v>16.600000000000001</v>
      </c>
      <c r="E79" s="134">
        <f t="shared" si="46"/>
        <v>35.36</v>
      </c>
      <c r="F79" s="134">
        <f t="shared" si="46"/>
        <v>16.8</v>
      </c>
      <c r="G79" s="134">
        <f t="shared" si="46"/>
        <v>8.36</v>
      </c>
      <c r="H79" s="134">
        <f t="shared" si="46"/>
        <v>17.18</v>
      </c>
      <c r="I79" s="134">
        <f t="shared" si="49"/>
        <v>35</v>
      </c>
      <c r="J79" s="134">
        <f t="shared" si="50"/>
        <v>15</v>
      </c>
      <c r="K79" s="85">
        <f t="shared" si="44"/>
        <v>608.66</v>
      </c>
      <c r="L79" s="134">
        <f t="shared" si="47"/>
        <v>15.2</v>
      </c>
      <c r="M79" s="134">
        <f t="shared" si="48"/>
        <v>999.99000000000012</v>
      </c>
      <c r="N79" s="85">
        <f t="shared" si="45"/>
        <v>1623.8500000000001</v>
      </c>
    </row>
    <row r="80" spans="1:15" hidden="1" x14ac:dyDescent="0.2">
      <c r="A80" s="84">
        <v>5</v>
      </c>
      <c r="B80" s="85">
        <v>30</v>
      </c>
      <c r="C80" s="134">
        <f t="shared" si="46"/>
        <v>542.95000000000005</v>
      </c>
      <c r="D80" s="134">
        <f t="shared" si="46"/>
        <v>20.75</v>
      </c>
      <c r="E80" s="134">
        <f t="shared" si="46"/>
        <v>44.2</v>
      </c>
      <c r="F80" s="134">
        <f t="shared" si="46"/>
        <v>21</v>
      </c>
      <c r="G80" s="134">
        <f t="shared" si="46"/>
        <v>10.45</v>
      </c>
      <c r="H80" s="134">
        <f t="shared" si="46"/>
        <v>22.38</v>
      </c>
      <c r="I80" s="134">
        <f t="shared" si="49"/>
        <v>35</v>
      </c>
      <c r="J80" s="134">
        <f t="shared" si="50"/>
        <v>15</v>
      </c>
      <c r="K80" s="85">
        <f t="shared" si="44"/>
        <v>741.73000000000013</v>
      </c>
      <c r="L80" s="134">
        <f t="shared" si="47"/>
        <v>19</v>
      </c>
      <c r="M80" s="134">
        <f t="shared" si="48"/>
        <v>1250.0700000000002</v>
      </c>
      <c r="N80" s="85">
        <f t="shared" si="45"/>
        <v>2010.8000000000002</v>
      </c>
    </row>
    <row r="81" spans="1:14" hidden="1" x14ac:dyDescent="0.2">
      <c r="A81" s="84">
        <v>6</v>
      </c>
      <c r="B81" s="85">
        <v>30</v>
      </c>
      <c r="C81" s="134">
        <f t="shared" si="46"/>
        <v>651.54000000000008</v>
      </c>
      <c r="D81" s="134">
        <f t="shared" si="46"/>
        <v>24.9</v>
      </c>
      <c r="E81" s="134">
        <f t="shared" si="46"/>
        <v>53.040000000000006</v>
      </c>
      <c r="F81" s="134">
        <f t="shared" si="46"/>
        <v>25.2</v>
      </c>
      <c r="G81" s="134">
        <f t="shared" si="46"/>
        <v>12.54</v>
      </c>
      <c r="H81" s="134">
        <f t="shared" si="46"/>
        <v>27.58</v>
      </c>
      <c r="I81" s="134">
        <f t="shared" si="49"/>
        <v>35</v>
      </c>
      <c r="J81" s="134">
        <f t="shared" si="50"/>
        <v>15</v>
      </c>
      <c r="K81" s="85">
        <f t="shared" si="44"/>
        <v>874.80000000000007</v>
      </c>
      <c r="L81" s="134">
        <f t="shared" si="47"/>
        <v>22.8</v>
      </c>
      <c r="M81" s="134">
        <f t="shared" si="48"/>
        <v>1500.15</v>
      </c>
      <c r="N81" s="85">
        <f t="shared" si="45"/>
        <v>2397.75</v>
      </c>
    </row>
    <row r="82" spans="1:14" hidden="1" x14ac:dyDescent="0.2">
      <c r="A82" s="84">
        <v>7</v>
      </c>
      <c r="B82" s="85">
        <v>30</v>
      </c>
      <c r="C82" s="134">
        <f t="shared" si="46"/>
        <v>760.13000000000011</v>
      </c>
      <c r="D82" s="134">
        <f t="shared" si="46"/>
        <v>29.049999999999997</v>
      </c>
      <c r="E82" s="134">
        <f t="shared" si="46"/>
        <v>61.88000000000001</v>
      </c>
      <c r="F82" s="134">
        <f t="shared" si="46"/>
        <v>29.4</v>
      </c>
      <c r="G82" s="134">
        <f t="shared" si="46"/>
        <v>14.629999999999999</v>
      </c>
      <c r="H82" s="134">
        <f t="shared" si="46"/>
        <v>32.78</v>
      </c>
      <c r="I82" s="134">
        <f t="shared" si="49"/>
        <v>35</v>
      </c>
      <c r="J82" s="134">
        <f t="shared" si="50"/>
        <v>15</v>
      </c>
      <c r="K82" s="85">
        <f t="shared" si="44"/>
        <v>1007.87</v>
      </c>
      <c r="L82" s="134">
        <f t="shared" si="47"/>
        <v>26.6</v>
      </c>
      <c r="M82" s="134">
        <f t="shared" si="48"/>
        <v>1750.23</v>
      </c>
      <c r="N82" s="85">
        <f t="shared" si="45"/>
        <v>2784.7</v>
      </c>
    </row>
    <row r="83" spans="1:14" hidden="1" x14ac:dyDescent="0.2">
      <c r="A83" s="84">
        <v>8</v>
      </c>
      <c r="B83" s="85">
        <v>30</v>
      </c>
      <c r="C83" s="134">
        <f t="shared" si="46"/>
        <v>868.72000000000014</v>
      </c>
      <c r="D83" s="134">
        <f t="shared" si="46"/>
        <v>33.199999999999996</v>
      </c>
      <c r="E83" s="134">
        <f t="shared" si="46"/>
        <v>70.720000000000013</v>
      </c>
      <c r="F83" s="134">
        <f t="shared" si="46"/>
        <v>33.6</v>
      </c>
      <c r="G83" s="134">
        <f t="shared" si="46"/>
        <v>16.72</v>
      </c>
      <c r="H83" s="134">
        <f t="shared" si="46"/>
        <v>37.980000000000004</v>
      </c>
      <c r="I83" s="134">
        <f t="shared" si="49"/>
        <v>35</v>
      </c>
      <c r="J83" s="134">
        <f t="shared" si="50"/>
        <v>15</v>
      </c>
      <c r="K83" s="85">
        <f t="shared" si="44"/>
        <v>1140.9400000000003</v>
      </c>
      <c r="L83" s="134">
        <f t="shared" si="47"/>
        <v>30.400000000000002</v>
      </c>
      <c r="M83" s="134">
        <f t="shared" si="48"/>
        <v>2000.31</v>
      </c>
      <c r="N83" s="85">
        <f t="shared" si="45"/>
        <v>3171.6500000000005</v>
      </c>
    </row>
    <row r="84" spans="1:14" hidden="1" x14ac:dyDescent="0.2">
      <c r="A84" s="84">
        <v>9</v>
      </c>
      <c r="B84" s="85">
        <v>30</v>
      </c>
      <c r="C84" s="134">
        <f t="shared" si="46"/>
        <v>977.31000000000017</v>
      </c>
      <c r="D84" s="134">
        <f t="shared" si="46"/>
        <v>37.349999999999994</v>
      </c>
      <c r="E84" s="134">
        <f t="shared" si="46"/>
        <v>79.560000000000016</v>
      </c>
      <c r="F84" s="134">
        <f t="shared" si="46"/>
        <v>37.800000000000004</v>
      </c>
      <c r="G84" s="134">
        <f t="shared" si="46"/>
        <v>18.809999999999999</v>
      </c>
      <c r="H84" s="134">
        <f t="shared" si="46"/>
        <v>43.180000000000007</v>
      </c>
      <c r="I84" s="134">
        <f t="shared" si="49"/>
        <v>35</v>
      </c>
      <c r="J84" s="134">
        <f t="shared" si="50"/>
        <v>15</v>
      </c>
      <c r="K84" s="85">
        <f t="shared" si="44"/>
        <v>1274.01</v>
      </c>
      <c r="L84" s="134">
        <f t="shared" si="47"/>
        <v>34.200000000000003</v>
      </c>
      <c r="M84" s="134">
        <f t="shared" si="48"/>
        <v>2250.39</v>
      </c>
      <c r="N84" s="85">
        <f t="shared" si="45"/>
        <v>3558.6</v>
      </c>
    </row>
    <row r="85" spans="1:14" hidden="1" x14ac:dyDescent="0.2">
      <c r="A85" s="84">
        <v>10</v>
      </c>
      <c r="B85" s="85">
        <v>30</v>
      </c>
      <c r="C85" s="134">
        <f t="shared" si="46"/>
        <v>1085.9000000000001</v>
      </c>
      <c r="D85" s="134">
        <f t="shared" si="46"/>
        <v>41.499999999999993</v>
      </c>
      <c r="E85" s="134">
        <f t="shared" si="46"/>
        <v>88.40000000000002</v>
      </c>
      <c r="F85" s="134">
        <f t="shared" si="46"/>
        <v>42.000000000000007</v>
      </c>
      <c r="G85" s="134">
        <f t="shared" si="46"/>
        <v>20.9</v>
      </c>
      <c r="H85" s="134">
        <f t="shared" si="46"/>
        <v>48.38000000000001</v>
      </c>
      <c r="I85" s="134">
        <f t="shared" si="49"/>
        <v>35</v>
      </c>
      <c r="J85" s="134">
        <f t="shared" si="50"/>
        <v>15</v>
      </c>
      <c r="K85" s="85">
        <f t="shared" si="44"/>
        <v>1407.0800000000004</v>
      </c>
      <c r="L85" s="134">
        <f t="shared" si="47"/>
        <v>38</v>
      </c>
      <c r="M85" s="134">
        <f t="shared" si="48"/>
        <v>2500.4699999999998</v>
      </c>
      <c r="N85" s="85">
        <f t="shared" si="45"/>
        <v>3945.55</v>
      </c>
    </row>
    <row r="86" spans="1:14" hidden="1" x14ac:dyDescent="0.2">
      <c r="A86" s="84">
        <v>11</v>
      </c>
      <c r="B86" s="85">
        <v>30</v>
      </c>
      <c r="C86" s="134">
        <f t="shared" si="46"/>
        <v>1194.49</v>
      </c>
      <c r="D86" s="134">
        <f t="shared" si="46"/>
        <v>45.649999999999991</v>
      </c>
      <c r="E86" s="134">
        <f t="shared" si="46"/>
        <v>97.240000000000023</v>
      </c>
      <c r="F86" s="134">
        <f t="shared" si="46"/>
        <v>46.20000000000001</v>
      </c>
      <c r="G86" s="134">
        <f t="shared" si="46"/>
        <v>22.99</v>
      </c>
      <c r="H86" s="134">
        <f t="shared" si="46"/>
        <v>53.580000000000013</v>
      </c>
      <c r="I86" s="134">
        <f t="shared" si="49"/>
        <v>35</v>
      </c>
      <c r="J86" s="134">
        <f t="shared" si="50"/>
        <v>15</v>
      </c>
      <c r="K86" s="85">
        <f t="shared" si="44"/>
        <v>1540.15</v>
      </c>
      <c r="L86" s="134">
        <f t="shared" si="47"/>
        <v>41.8</v>
      </c>
      <c r="M86" s="134">
        <f t="shared" si="48"/>
        <v>2750.5499999999997</v>
      </c>
      <c r="N86" s="85">
        <f t="shared" si="45"/>
        <v>4332.5</v>
      </c>
    </row>
    <row r="87" spans="1:14" hidden="1" x14ac:dyDescent="0.2">
      <c r="A87" s="84">
        <v>12</v>
      </c>
      <c r="B87" s="85">
        <v>30</v>
      </c>
      <c r="C87" s="134">
        <v>1303</v>
      </c>
      <c r="D87" s="134">
        <v>49.8</v>
      </c>
      <c r="E87" s="134">
        <v>106.1</v>
      </c>
      <c r="F87" s="134">
        <v>50.4</v>
      </c>
      <c r="G87" s="134">
        <v>25</v>
      </c>
      <c r="H87" s="134">
        <v>19</v>
      </c>
      <c r="I87" s="134">
        <f t="shared" si="49"/>
        <v>35</v>
      </c>
      <c r="J87" s="134">
        <v>15</v>
      </c>
      <c r="K87" s="85">
        <f t="shared" si="44"/>
        <v>1633.3</v>
      </c>
      <c r="L87" s="134">
        <v>45.6</v>
      </c>
      <c r="M87" s="134">
        <v>2997</v>
      </c>
      <c r="N87" s="85">
        <f t="shared" si="45"/>
        <v>4675.8999999999996</v>
      </c>
    </row>
    <row r="88" spans="1:14" hidden="1" x14ac:dyDescent="0.2">
      <c r="A88" s="84">
        <v>13</v>
      </c>
      <c r="B88" s="85">
        <v>30</v>
      </c>
      <c r="C88" s="134">
        <f t="shared" ref="C88:G88" si="51">+C87</f>
        <v>1303</v>
      </c>
      <c r="D88" s="134">
        <f t="shared" si="51"/>
        <v>49.8</v>
      </c>
      <c r="E88" s="134">
        <f t="shared" si="51"/>
        <v>106.1</v>
      </c>
      <c r="F88" s="134">
        <f t="shared" si="51"/>
        <v>50.4</v>
      </c>
      <c r="G88" s="134">
        <f t="shared" si="51"/>
        <v>25</v>
      </c>
      <c r="H88" s="134">
        <f>+H87</f>
        <v>19</v>
      </c>
      <c r="I88" s="134">
        <f t="shared" si="49"/>
        <v>35</v>
      </c>
      <c r="J88" s="134">
        <v>15</v>
      </c>
      <c r="K88" s="85">
        <f t="shared" si="44"/>
        <v>1633.3</v>
      </c>
      <c r="L88" s="134">
        <f t="shared" ref="L88:M88" si="52">+L87</f>
        <v>45.6</v>
      </c>
      <c r="M88" s="134">
        <f t="shared" si="52"/>
        <v>2997</v>
      </c>
      <c r="N88" s="85">
        <f>SUM(K88:M88)</f>
        <v>4675.8999999999996</v>
      </c>
    </row>
    <row r="89" spans="1:14" hidden="1" x14ac:dyDescent="0.2">
      <c r="A89" s="84">
        <v>14</v>
      </c>
      <c r="B89" s="85">
        <v>30</v>
      </c>
      <c r="C89" s="134">
        <f t="shared" ref="C89:G89" si="53">+C88</f>
        <v>1303</v>
      </c>
      <c r="D89" s="134">
        <f t="shared" si="53"/>
        <v>49.8</v>
      </c>
      <c r="E89" s="134">
        <f t="shared" si="53"/>
        <v>106.1</v>
      </c>
      <c r="F89" s="134">
        <f t="shared" si="53"/>
        <v>50.4</v>
      </c>
      <c r="G89" s="134">
        <f t="shared" si="53"/>
        <v>25</v>
      </c>
      <c r="H89" s="134">
        <f>+H88</f>
        <v>19</v>
      </c>
      <c r="I89" s="134">
        <f t="shared" si="49"/>
        <v>35</v>
      </c>
      <c r="J89" s="134">
        <v>15</v>
      </c>
      <c r="K89" s="85">
        <f t="shared" si="44"/>
        <v>1633.3</v>
      </c>
      <c r="L89" s="134">
        <f t="shared" ref="L89:M89" si="54">+L88</f>
        <v>45.6</v>
      </c>
      <c r="M89" s="134">
        <f t="shared" si="54"/>
        <v>2997</v>
      </c>
      <c r="N89" s="85">
        <f>SUM(K89:M89)</f>
        <v>4675.8999999999996</v>
      </c>
    </row>
    <row r="90" spans="1:14" hidden="1" x14ac:dyDescent="0.2">
      <c r="A90" s="84">
        <v>15</v>
      </c>
      <c r="B90" s="85">
        <v>30</v>
      </c>
      <c r="C90" s="134">
        <f t="shared" ref="C90:G90" si="55">+C89</f>
        <v>1303</v>
      </c>
      <c r="D90" s="134">
        <f t="shared" si="55"/>
        <v>49.8</v>
      </c>
      <c r="E90" s="134">
        <f t="shared" si="55"/>
        <v>106.1</v>
      </c>
      <c r="F90" s="134">
        <f t="shared" si="55"/>
        <v>50.4</v>
      </c>
      <c r="G90" s="134">
        <f t="shared" si="55"/>
        <v>25</v>
      </c>
      <c r="H90" s="134">
        <f>+H89</f>
        <v>19</v>
      </c>
      <c r="I90" s="134">
        <f t="shared" si="49"/>
        <v>35</v>
      </c>
      <c r="J90" s="134">
        <v>15</v>
      </c>
      <c r="K90" s="85">
        <f t="shared" si="44"/>
        <v>1633.3</v>
      </c>
      <c r="L90" s="134">
        <f t="shared" ref="L90:M90" si="56">+L89</f>
        <v>45.6</v>
      </c>
      <c r="M90" s="134">
        <f t="shared" si="56"/>
        <v>2997</v>
      </c>
      <c r="N90" s="85">
        <f>SUM(K90:M90)</f>
        <v>4675.8999999999996</v>
      </c>
    </row>
    <row r="91" spans="1:14" x14ac:dyDescent="0.2">
      <c r="H91" s="1"/>
      <c r="I91" s="1"/>
    </row>
  </sheetData>
  <mergeCells count="3">
    <mergeCell ref="A1:O1"/>
    <mergeCell ref="A2:O2"/>
    <mergeCell ref="A3:O3"/>
  </mergeCells>
  <phoneticPr fontId="0" type="noConversion"/>
  <printOptions horizontalCentered="1"/>
  <pageMargins left="0.25" right="0.25" top="0.38" bottom="0.44" header="0" footer="0.18"/>
  <pageSetup scale="68" orientation="landscape" r:id="rId1"/>
  <headerFooter alignWithMargins="0">
    <oddFooter>&amp;L&amp;"Courier New,Regular"&amp;8&amp;F (&amp;A)&amp;C&amp;"Courier New,Regular"&amp;8page &amp;P of &amp;N&amp;R&amp;"Courier New,Regular"&amp;8&amp;D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CE8AD-627E-429C-9FA3-43F757815B06}">
  <sheetPr>
    <pageSetUpPr fitToPage="1"/>
  </sheetPr>
  <dimension ref="A1:U91"/>
  <sheetViews>
    <sheetView zoomScaleNormal="100" workbookViewId="0">
      <selection activeCell="G17" sqref="G17"/>
    </sheetView>
  </sheetViews>
  <sheetFormatPr defaultRowHeight="12.75" x14ac:dyDescent="0.2"/>
  <cols>
    <col min="1" max="1" width="9.7109375" customWidth="1"/>
    <col min="2" max="2" width="10.85546875" bestFit="1" customWidth="1"/>
    <col min="3" max="3" width="12.28515625" customWidth="1"/>
    <col min="4" max="4" width="9.7109375" customWidth="1"/>
    <col min="5" max="5" width="10.28515625" bestFit="1" customWidth="1"/>
    <col min="6" max="6" width="9.7109375" customWidth="1"/>
    <col min="7" max="7" width="10.7109375" customWidth="1"/>
    <col min="8" max="11" width="9.7109375" customWidth="1"/>
    <col min="12" max="12" width="9.7109375" bestFit="1" customWidth="1"/>
    <col min="13" max="13" width="13.42578125" bestFit="1" customWidth="1"/>
    <col min="14" max="14" width="9.7109375" customWidth="1"/>
    <col min="15" max="15" width="13.42578125" bestFit="1" customWidth="1"/>
    <col min="16" max="16" width="13.28515625" bestFit="1" customWidth="1"/>
    <col min="17" max="17" width="11.140625" bestFit="1" customWidth="1"/>
    <col min="20" max="20" width="11.28515625" bestFit="1" customWidth="1"/>
  </cols>
  <sheetData>
    <row r="1" spans="1:20" ht="15" x14ac:dyDescent="0.2">
      <c r="A1" s="390" t="s">
        <v>56</v>
      </c>
      <c r="B1" s="390"/>
      <c r="C1" s="390"/>
      <c r="D1" s="390"/>
      <c r="E1" s="390"/>
      <c r="F1" s="390"/>
      <c r="G1" s="390"/>
      <c r="H1" s="390"/>
      <c r="I1" s="390"/>
      <c r="J1" s="390"/>
      <c r="K1" s="390"/>
      <c r="L1" s="390"/>
      <c r="M1" s="390"/>
      <c r="N1" s="390"/>
      <c r="O1" s="390"/>
      <c r="P1" s="390"/>
    </row>
    <row r="2" spans="1:20" ht="15" x14ac:dyDescent="0.2">
      <c r="A2" s="391" t="s">
        <v>348</v>
      </c>
      <c r="B2" s="391"/>
      <c r="C2" s="391"/>
      <c r="D2" s="391"/>
      <c r="E2" s="391"/>
      <c r="F2" s="391"/>
      <c r="G2" s="391"/>
      <c r="H2" s="391"/>
      <c r="I2" s="391"/>
      <c r="J2" s="391"/>
      <c r="K2" s="391"/>
      <c r="L2" s="391"/>
      <c r="M2" s="391"/>
      <c r="N2" s="391"/>
      <c r="O2" s="391"/>
      <c r="P2" s="391"/>
    </row>
    <row r="3" spans="1:20" ht="15" x14ac:dyDescent="0.2">
      <c r="A3" s="392" t="s">
        <v>496</v>
      </c>
      <c r="B3" s="392"/>
      <c r="C3" s="392"/>
      <c r="D3" s="392"/>
      <c r="E3" s="392"/>
      <c r="F3" s="392"/>
      <c r="G3" s="392"/>
      <c r="H3" s="392"/>
      <c r="I3" s="392"/>
      <c r="J3" s="392"/>
      <c r="K3" s="392"/>
      <c r="L3" s="392"/>
      <c r="M3" s="392"/>
      <c r="N3" s="392"/>
      <c r="O3" s="392"/>
      <c r="P3" s="392"/>
    </row>
    <row r="4" spans="1:20" ht="15" x14ac:dyDescent="0.2">
      <c r="A4" s="4"/>
      <c r="B4" s="5"/>
      <c r="C4" s="6"/>
      <c r="D4" s="6"/>
      <c r="E4" s="6"/>
      <c r="F4" s="6"/>
      <c r="G4" s="6"/>
      <c r="H4" s="7"/>
      <c r="I4" s="8"/>
      <c r="J4" s="6"/>
      <c r="K4" s="8"/>
      <c r="L4" s="8"/>
      <c r="M4" s="8"/>
      <c r="N4" s="7"/>
      <c r="O4" s="9"/>
      <c r="P4" s="4"/>
    </row>
    <row r="5" spans="1:20" ht="15" x14ac:dyDescent="0.2">
      <c r="A5" s="10" t="s">
        <v>122</v>
      </c>
      <c r="B5" s="11"/>
      <c r="C5" s="12"/>
      <c r="D5" s="12"/>
      <c r="E5" s="12"/>
      <c r="F5" s="12"/>
      <c r="G5" s="12"/>
      <c r="H5" s="11"/>
      <c r="I5" s="13"/>
      <c r="J5" s="12"/>
      <c r="K5" s="13"/>
      <c r="L5" s="13"/>
      <c r="M5" s="13"/>
      <c r="N5" s="12"/>
      <c r="O5" s="44"/>
      <c r="P5" s="45"/>
    </row>
    <row r="6" spans="1:20" ht="15.75" thickBot="1" x14ac:dyDescent="0.25">
      <c r="A6" s="14"/>
      <c r="B6" s="15"/>
      <c r="C6" s="128"/>
      <c r="D6" s="128"/>
      <c r="E6" s="128"/>
      <c r="F6" s="128"/>
      <c r="G6" s="128"/>
      <c r="H6" s="129"/>
      <c r="I6" s="130"/>
      <c r="J6" s="128"/>
      <c r="K6" s="130"/>
      <c r="L6" s="130"/>
      <c r="M6" s="130"/>
      <c r="N6" s="129"/>
      <c r="O6" s="174"/>
      <c r="P6" s="14"/>
    </row>
    <row r="7" spans="1:20" x14ac:dyDescent="0.2">
      <c r="A7" s="81"/>
      <c r="B7" s="81"/>
      <c r="C7" s="132"/>
      <c r="D7" s="132" t="s">
        <v>57</v>
      </c>
      <c r="E7" s="132" t="s">
        <v>251</v>
      </c>
      <c r="F7" s="132"/>
      <c r="G7" s="132" t="s">
        <v>252</v>
      </c>
      <c r="H7" s="132" t="s">
        <v>14</v>
      </c>
      <c r="I7" s="132"/>
      <c r="J7" s="132"/>
      <c r="K7" s="132" t="s">
        <v>277</v>
      </c>
      <c r="L7" s="132" t="s">
        <v>497</v>
      </c>
      <c r="M7" s="81"/>
      <c r="N7" s="132" t="s">
        <v>9</v>
      </c>
      <c r="O7" s="132" t="s">
        <v>9</v>
      </c>
      <c r="P7" s="81"/>
    </row>
    <row r="8" spans="1:20" x14ac:dyDescent="0.2">
      <c r="A8" s="82" t="s">
        <v>10</v>
      </c>
      <c r="B8" s="82" t="s">
        <v>11</v>
      </c>
      <c r="C8" s="133"/>
      <c r="D8" s="133" t="s">
        <v>58</v>
      </c>
      <c r="E8" s="133" t="s">
        <v>250</v>
      </c>
      <c r="F8" s="133" t="s">
        <v>59</v>
      </c>
      <c r="G8" s="133" t="s">
        <v>253</v>
      </c>
      <c r="H8" s="133" t="s">
        <v>57</v>
      </c>
      <c r="I8" s="133" t="s">
        <v>99</v>
      </c>
      <c r="J8" s="133" t="s">
        <v>60</v>
      </c>
      <c r="K8" s="133" t="s">
        <v>278</v>
      </c>
      <c r="L8" s="133" t="s">
        <v>498</v>
      </c>
      <c r="M8" s="82" t="s">
        <v>15</v>
      </c>
      <c r="N8" s="133" t="s">
        <v>13</v>
      </c>
      <c r="O8" s="133" t="s">
        <v>27</v>
      </c>
      <c r="P8" s="82" t="s">
        <v>9</v>
      </c>
    </row>
    <row r="9" spans="1:20" x14ac:dyDescent="0.2">
      <c r="A9" s="83" t="s">
        <v>16</v>
      </c>
      <c r="B9" s="83" t="s">
        <v>17</v>
      </c>
      <c r="C9" s="116" t="s">
        <v>12</v>
      </c>
      <c r="D9" s="116" t="s">
        <v>17</v>
      </c>
      <c r="E9" s="116" t="s">
        <v>94</v>
      </c>
      <c r="F9" s="116" t="s">
        <v>17</v>
      </c>
      <c r="G9" s="116" t="s">
        <v>17</v>
      </c>
      <c r="H9" s="116" t="s">
        <v>17</v>
      </c>
      <c r="I9" s="116" t="s">
        <v>17</v>
      </c>
      <c r="J9" s="116" t="s">
        <v>61</v>
      </c>
      <c r="K9" s="116" t="s">
        <v>17</v>
      </c>
      <c r="L9" s="116" t="s">
        <v>17</v>
      </c>
      <c r="M9" s="83" t="s">
        <v>18</v>
      </c>
      <c r="N9" s="116" t="s">
        <v>17</v>
      </c>
      <c r="O9" s="116" t="s">
        <v>12</v>
      </c>
      <c r="P9" s="83" t="s">
        <v>18</v>
      </c>
      <c r="R9" s="106"/>
      <c r="S9" s="106"/>
      <c r="T9" s="106"/>
    </row>
    <row r="10" spans="1:20" x14ac:dyDescent="0.2">
      <c r="A10" s="84">
        <v>1</v>
      </c>
      <c r="B10" s="205">
        <v>30</v>
      </c>
      <c r="C10" s="206">
        <v>108.59</v>
      </c>
      <c r="D10" s="206">
        <v>4.1500000000000004</v>
      </c>
      <c r="E10" s="206">
        <v>8.84</v>
      </c>
      <c r="F10" s="206">
        <v>4.2</v>
      </c>
      <c r="G10" s="206">
        <v>2.09</v>
      </c>
      <c r="H10" s="206">
        <v>5.2</v>
      </c>
      <c r="I10" s="206">
        <v>1.58</v>
      </c>
      <c r="J10" s="206">
        <v>35</v>
      </c>
      <c r="K10" s="206">
        <v>15</v>
      </c>
      <c r="L10" s="206">
        <v>35</v>
      </c>
      <c r="M10" s="205">
        <f>SUM(B10:L10)</f>
        <v>249.65</v>
      </c>
      <c r="N10" s="206">
        <v>3.8</v>
      </c>
      <c r="O10" s="206">
        <v>250.08</v>
      </c>
      <c r="P10" s="205">
        <f t="shared" ref="P10:P21" si="0">SUM(M10:O10)</f>
        <v>503.53000000000003</v>
      </c>
      <c r="R10" s="54"/>
      <c r="T10" s="86"/>
    </row>
    <row r="11" spans="1:20" x14ac:dyDescent="0.2">
      <c r="A11" s="84">
        <v>2</v>
      </c>
      <c r="B11" s="205">
        <v>30</v>
      </c>
      <c r="C11" s="206">
        <f t="shared" ref="C11:I21" si="1">+C10+C$10</f>
        <v>217.18</v>
      </c>
      <c r="D11" s="206">
        <f t="shared" si="1"/>
        <v>8.3000000000000007</v>
      </c>
      <c r="E11" s="206">
        <f t="shared" si="1"/>
        <v>17.68</v>
      </c>
      <c r="F11" s="206">
        <f t="shared" si="1"/>
        <v>8.4</v>
      </c>
      <c r="G11" s="206">
        <f t="shared" si="1"/>
        <v>4.18</v>
      </c>
      <c r="H11" s="206">
        <f t="shared" si="1"/>
        <v>10.4</v>
      </c>
      <c r="I11" s="206">
        <f t="shared" si="1"/>
        <v>3.16</v>
      </c>
      <c r="J11" s="206">
        <f>+J10</f>
        <v>35</v>
      </c>
      <c r="K11" s="206">
        <f>+K10</f>
        <v>15</v>
      </c>
      <c r="L11" s="206">
        <f>$L$10*A11</f>
        <v>70</v>
      </c>
      <c r="M11" s="205">
        <f t="shared" ref="M11:M23" si="2">SUM(B11:L11)</f>
        <v>419.3</v>
      </c>
      <c r="N11" s="206">
        <f t="shared" ref="N11:O20" si="3">+N10+N$10</f>
        <v>7.6</v>
      </c>
      <c r="O11" s="206">
        <f>+O10+O$10</f>
        <v>500.16</v>
      </c>
      <c r="P11" s="205">
        <f t="shared" si="0"/>
        <v>927.06000000000006</v>
      </c>
      <c r="R11" s="54"/>
      <c r="T11" s="86"/>
    </row>
    <row r="12" spans="1:20" x14ac:dyDescent="0.2">
      <c r="A12" s="84">
        <v>3</v>
      </c>
      <c r="B12" s="205">
        <v>30</v>
      </c>
      <c r="C12" s="206">
        <f t="shared" si="1"/>
        <v>325.77</v>
      </c>
      <c r="D12" s="206">
        <f t="shared" si="1"/>
        <v>12.450000000000001</v>
      </c>
      <c r="E12" s="206">
        <f t="shared" si="1"/>
        <v>26.52</v>
      </c>
      <c r="F12" s="206">
        <f t="shared" si="1"/>
        <v>12.600000000000001</v>
      </c>
      <c r="G12" s="206">
        <f t="shared" si="1"/>
        <v>6.27</v>
      </c>
      <c r="H12" s="206">
        <f t="shared" si="1"/>
        <v>15.600000000000001</v>
      </c>
      <c r="I12" s="206">
        <f t="shared" si="1"/>
        <v>4.74</v>
      </c>
      <c r="J12" s="206">
        <f t="shared" ref="J12:K24" si="4">+J11</f>
        <v>35</v>
      </c>
      <c r="K12" s="206">
        <f t="shared" si="4"/>
        <v>15</v>
      </c>
      <c r="L12" s="206">
        <f t="shared" ref="L12:L24" si="5">$L$10*A12</f>
        <v>105</v>
      </c>
      <c r="M12" s="205">
        <f t="shared" si="2"/>
        <v>588.95000000000005</v>
      </c>
      <c r="N12" s="206">
        <f t="shared" si="3"/>
        <v>11.399999999999999</v>
      </c>
      <c r="O12" s="206">
        <f t="shared" si="3"/>
        <v>750.24</v>
      </c>
      <c r="P12" s="205">
        <f t="shared" si="0"/>
        <v>1350.5900000000001</v>
      </c>
      <c r="R12" s="54"/>
      <c r="T12" s="86"/>
    </row>
    <row r="13" spans="1:20" x14ac:dyDescent="0.2">
      <c r="A13" s="84">
        <v>4</v>
      </c>
      <c r="B13" s="205">
        <v>30</v>
      </c>
      <c r="C13" s="206">
        <f t="shared" si="1"/>
        <v>434.36</v>
      </c>
      <c r="D13" s="206">
        <f t="shared" si="1"/>
        <v>16.600000000000001</v>
      </c>
      <c r="E13" s="206">
        <f t="shared" si="1"/>
        <v>35.36</v>
      </c>
      <c r="F13" s="206">
        <f t="shared" si="1"/>
        <v>16.8</v>
      </c>
      <c r="G13" s="206">
        <f t="shared" si="1"/>
        <v>8.36</v>
      </c>
      <c r="H13" s="206">
        <f t="shared" si="1"/>
        <v>20.8</v>
      </c>
      <c r="I13" s="206">
        <f t="shared" si="1"/>
        <v>6.32</v>
      </c>
      <c r="J13" s="206">
        <f t="shared" si="4"/>
        <v>35</v>
      </c>
      <c r="K13" s="206">
        <f t="shared" si="4"/>
        <v>15</v>
      </c>
      <c r="L13" s="206">
        <f t="shared" si="5"/>
        <v>140</v>
      </c>
      <c r="M13" s="205">
        <f t="shared" si="2"/>
        <v>758.6</v>
      </c>
      <c r="N13" s="206">
        <f t="shared" si="3"/>
        <v>15.2</v>
      </c>
      <c r="O13" s="206">
        <f t="shared" si="3"/>
        <v>1000.32</v>
      </c>
      <c r="P13" s="205">
        <f t="shared" si="0"/>
        <v>1774.1200000000001</v>
      </c>
      <c r="R13" s="54"/>
      <c r="T13" s="86"/>
    </row>
    <row r="14" spans="1:20" x14ac:dyDescent="0.2">
      <c r="A14" s="84">
        <v>5</v>
      </c>
      <c r="B14" s="205">
        <v>30</v>
      </c>
      <c r="C14" s="206">
        <f t="shared" si="1"/>
        <v>542.95000000000005</v>
      </c>
      <c r="D14" s="206">
        <f t="shared" si="1"/>
        <v>20.75</v>
      </c>
      <c r="E14" s="206">
        <f t="shared" si="1"/>
        <v>44.2</v>
      </c>
      <c r="F14" s="206">
        <f t="shared" si="1"/>
        <v>21</v>
      </c>
      <c r="G14" s="206">
        <f t="shared" si="1"/>
        <v>10.45</v>
      </c>
      <c r="H14" s="206">
        <f t="shared" si="1"/>
        <v>26</v>
      </c>
      <c r="I14" s="206">
        <f t="shared" si="1"/>
        <v>7.9</v>
      </c>
      <c r="J14" s="206">
        <f t="shared" si="4"/>
        <v>35</v>
      </c>
      <c r="K14" s="206">
        <f t="shared" si="4"/>
        <v>15</v>
      </c>
      <c r="L14" s="206">
        <f t="shared" si="5"/>
        <v>175</v>
      </c>
      <c r="M14" s="205">
        <f t="shared" si="2"/>
        <v>928.25000000000011</v>
      </c>
      <c r="N14" s="206">
        <f t="shared" si="3"/>
        <v>19</v>
      </c>
      <c r="O14" s="206">
        <f t="shared" si="3"/>
        <v>1250.4000000000001</v>
      </c>
      <c r="P14" s="205">
        <f t="shared" si="0"/>
        <v>2197.65</v>
      </c>
      <c r="R14" s="54"/>
      <c r="T14" s="86"/>
    </row>
    <row r="15" spans="1:20" x14ac:dyDescent="0.2">
      <c r="A15" s="84">
        <v>6</v>
      </c>
      <c r="B15" s="205">
        <v>30</v>
      </c>
      <c r="C15" s="206">
        <f t="shared" si="1"/>
        <v>651.54000000000008</v>
      </c>
      <c r="D15" s="206">
        <f t="shared" si="1"/>
        <v>24.9</v>
      </c>
      <c r="E15" s="206">
        <f t="shared" si="1"/>
        <v>53.040000000000006</v>
      </c>
      <c r="F15" s="206">
        <f t="shared" si="1"/>
        <v>25.2</v>
      </c>
      <c r="G15" s="206">
        <f t="shared" si="1"/>
        <v>12.54</v>
      </c>
      <c r="H15" s="206">
        <f t="shared" si="1"/>
        <v>31.2</v>
      </c>
      <c r="I15" s="206">
        <f t="shared" si="1"/>
        <v>9.48</v>
      </c>
      <c r="J15" s="206">
        <f t="shared" si="4"/>
        <v>35</v>
      </c>
      <c r="K15" s="206">
        <f t="shared" si="4"/>
        <v>15</v>
      </c>
      <c r="L15" s="206">
        <f t="shared" si="5"/>
        <v>210</v>
      </c>
      <c r="M15" s="205">
        <f t="shared" si="2"/>
        <v>1097.9000000000001</v>
      </c>
      <c r="N15" s="206">
        <f t="shared" si="3"/>
        <v>22.8</v>
      </c>
      <c r="O15" s="206">
        <f t="shared" si="3"/>
        <v>1500.48</v>
      </c>
      <c r="P15" s="205">
        <f t="shared" si="0"/>
        <v>2621.1800000000003</v>
      </c>
      <c r="R15" s="54"/>
      <c r="T15" s="86"/>
    </row>
    <row r="16" spans="1:20" x14ac:dyDescent="0.2">
      <c r="A16" s="84">
        <v>7</v>
      </c>
      <c r="B16" s="205">
        <v>30</v>
      </c>
      <c r="C16" s="206">
        <f t="shared" si="1"/>
        <v>760.13000000000011</v>
      </c>
      <c r="D16" s="206">
        <f t="shared" si="1"/>
        <v>29.049999999999997</v>
      </c>
      <c r="E16" s="206">
        <f t="shared" si="1"/>
        <v>61.88000000000001</v>
      </c>
      <c r="F16" s="206">
        <f t="shared" si="1"/>
        <v>29.4</v>
      </c>
      <c r="G16" s="206">
        <f t="shared" si="1"/>
        <v>14.629999999999999</v>
      </c>
      <c r="H16" s="206">
        <f t="shared" si="1"/>
        <v>36.4</v>
      </c>
      <c r="I16" s="206">
        <f t="shared" si="1"/>
        <v>11.06</v>
      </c>
      <c r="J16" s="206">
        <f t="shared" si="4"/>
        <v>35</v>
      </c>
      <c r="K16" s="206">
        <f t="shared" si="4"/>
        <v>15</v>
      </c>
      <c r="L16" s="206">
        <f t="shared" si="5"/>
        <v>245</v>
      </c>
      <c r="M16" s="205">
        <f t="shared" si="2"/>
        <v>1267.55</v>
      </c>
      <c r="N16" s="206">
        <f t="shared" si="3"/>
        <v>26.6</v>
      </c>
      <c r="O16" s="206">
        <f t="shared" si="3"/>
        <v>1750.56</v>
      </c>
      <c r="P16" s="205">
        <f t="shared" si="0"/>
        <v>3044.71</v>
      </c>
      <c r="R16" s="54"/>
      <c r="T16" s="86"/>
    </row>
    <row r="17" spans="1:21" x14ac:dyDescent="0.2">
      <c r="A17" s="84">
        <v>8</v>
      </c>
      <c r="B17" s="205">
        <v>30</v>
      </c>
      <c r="C17" s="206">
        <f t="shared" si="1"/>
        <v>868.72000000000014</v>
      </c>
      <c r="D17" s="206">
        <f t="shared" si="1"/>
        <v>33.199999999999996</v>
      </c>
      <c r="E17" s="206">
        <f t="shared" si="1"/>
        <v>70.720000000000013</v>
      </c>
      <c r="F17" s="206">
        <f t="shared" si="1"/>
        <v>33.6</v>
      </c>
      <c r="G17" s="206">
        <f t="shared" si="1"/>
        <v>16.72</v>
      </c>
      <c r="H17" s="206">
        <f t="shared" si="1"/>
        <v>41.6</v>
      </c>
      <c r="I17" s="206">
        <f t="shared" si="1"/>
        <v>12.64</v>
      </c>
      <c r="J17" s="206">
        <f t="shared" si="4"/>
        <v>35</v>
      </c>
      <c r="K17" s="206">
        <f t="shared" si="4"/>
        <v>15</v>
      </c>
      <c r="L17" s="206">
        <f t="shared" si="5"/>
        <v>280</v>
      </c>
      <c r="M17" s="205">
        <f t="shared" si="2"/>
        <v>1437.2000000000003</v>
      </c>
      <c r="N17" s="206">
        <f t="shared" si="3"/>
        <v>30.400000000000002</v>
      </c>
      <c r="O17" s="206">
        <f t="shared" si="3"/>
        <v>2000.6399999999999</v>
      </c>
      <c r="P17" s="205">
        <f t="shared" si="0"/>
        <v>3468.2400000000002</v>
      </c>
      <c r="R17" s="54"/>
      <c r="T17" s="86"/>
    </row>
    <row r="18" spans="1:21" x14ac:dyDescent="0.2">
      <c r="A18" s="84">
        <v>9</v>
      </c>
      <c r="B18" s="205">
        <v>30</v>
      </c>
      <c r="C18" s="206">
        <f t="shared" si="1"/>
        <v>977.31000000000017</v>
      </c>
      <c r="D18" s="206">
        <f t="shared" si="1"/>
        <v>37.349999999999994</v>
      </c>
      <c r="E18" s="206">
        <f t="shared" si="1"/>
        <v>79.560000000000016</v>
      </c>
      <c r="F18" s="206">
        <f t="shared" si="1"/>
        <v>37.800000000000004</v>
      </c>
      <c r="G18" s="206">
        <f t="shared" si="1"/>
        <v>18.809999999999999</v>
      </c>
      <c r="H18" s="206">
        <f t="shared" si="1"/>
        <v>46.800000000000004</v>
      </c>
      <c r="I18" s="206">
        <f t="shared" si="1"/>
        <v>14.22</v>
      </c>
      <c r="J18" s="206">
        <f t="shared" si="4"/>
        <v>35</v>
      </c>
      <c r="K18" s="206">
        <f t="shared" si="4"/>
        <v>15</v>
      </c>
      <c r="L18" s="206">
        <f t="shared" si="5"/>
        <v>315</v>
      </c>
      <c r="M18" s="205">
        <f t="shared" si="2"/>
        <v>1606.85</v>
      </c>
      <c r="N18" s="206">
        <f t="shared" si="3"/>
        <v>34.200000000000003</v>
      </c>
      <c r="O18" s="206">
        <f t="shared" si="3"/>
        <v>2250.7199999999998</v>
      </c>
      <c r="P18" s="205">
        <f t="shared" si="0"/>
        <v>3891.7699999999995</v>
      </c>
      <c r="R18" s="54"/>
      <c r="T18" s="86"/>
    </row>
    <row r="19" spans="1:21" x14ac:dyDescent="0.2">
      <c r="A19" s="84">
        <v>10</v>
      </c>
      <c r="B19" s="205">
        <v>30</v>
      </c>
      <c r="C19" s="206">
        <f t="shared" si="1"/>
        <v>1085.9000000000001</v>
      </c>
      <c r="D19" s="206">
        <f t="shared" si="1"/>
        <v>41.499999999999993</v>
      </c>
      <c r="E19" s="206">
        <f t="shared" si="1"/>
        <v>88.40000000000002</v>
      </c>
      <c r="F19" s="206">
        <f t="shared" si="1"/>
        <v>42.000000000000007</v>
      </c>
      <c r="G19" s="206">
        <f t="shared" si="1"/>
        <v>20.9</v>
      </c>
      <c r="H19" s="206">
        <f t="shared" si="1"/>
        <v>52.000000000000007</v>
      </c>
      <c r="I19" s="206">
        <f t="shared" si="1"/>
        <v>15.8</v>
      </c>
      <c r="J19" s="206">
        <f t="shared" si="4"/>
        <v>35</v>
      </c>
      <c r="K19" s="206">
        <f t="shared" si="4"/>
        <v>15</v>
      </c>
      <c r="L19" s="206">
        <f t="shared" si="5"/>
        <v>350</v>
      </c>
      <c r="M19" s="205">
        <f t="shared" si="2"/>
        <v>1776.5000000000002</v>
      </c>
      <c r="N19" s="206">
        <f t="shared" si="3"/>
        <v>38</v>
      </c>
      <c r="O19" s="206">
        <f t="shared" si="3"/>
        <v>2500.7999999999997</v>
      </c>
      <c r="P19" s="205">
        <f t="shared" si="0"/>
        <v>4315.3</v>
      </c>
      <c r="R19" s="54"/>
      <c r="T19" s="86"/>
    </row>
    <row r="20" spans="1:21" x14ac:dyDescent="0.2">
      <c r="A20" s="84">
        <v>11</v>
      </c>
      <c r="B20" s="205">
        <v>30</v>
      </c>
      <c r="C20" s="206">
        <f t="shared" si="1"/>
        <v>1194.49</v>
      </c>
      <c r="D20" s="206">
        <f t="shared" si="1"/>
        <v>45.649999999999991</v>
      </c>
      <c r="E20" s="206">
        <f t="shared" si="1"/>
        <v>97.240000000000023</v>
      </c>
      <c r="F20" s="206">
        <f t="shared" si="1"/>
        <v>46.20000000000001</v>
      </c>
      <c r="G20" s="206">
        <f t="shared" si="1"/>
        <v>22.99</v>
      </c>
      <c r="H20" s="206">
        <f t="shared" si="1"/>
        <v>57.20000000000001</v>
      </c>
      <c r="I20" s="206">
        <f t="shared" si="1"/>
        <v>17.380000000000003</v>
      </c>
      <c r="J20" s="206">
        <f t="shared" si="4"/>
        <v>35</v>
      </c>
      <c r="K20" s="206">
        <f t="shared" si="4"/>
        <v>15</v>
      </c>
      <c r="L20" s="206">
        <f t="shared" si="5"/>
        <v>385</v>
      </c>
      <c r="M20" s="205">
        <f t="shared" si="2"/>
        <v>1946.1500000000003</v>
      </c>
      <c r="N20" s="206">
        <f t="shared" si="3"/>
        <v>41.8</v>
      </c>
      <c r="O20" s="206">
        <f t="shared" si="3"/>
        <v>2750.8799999999997</v>
      </c>
      <c r="P20" s="205">
        <f t="shared" si="0"/>
        <v>4738.83</v>
      </c>
      <c r="R20" s="54"/>
      <c r="T20" s="86"/>
    </row>
    <row r="21" spans="1:21" x14ac:dyDescent="0.2">
      <c r="A21" s="84">
        <v>12</v>
      </c>
      <c r="B21" s="205">
        <v>30</v>
      </c>
      <c r="C21" s="206">
        <v>1303</v>
      </c>
      <c r="D21" s="206">
        <v>49.8</v>
      </c>
      <c r="E21" s="206">
        <v>106.1</v>
      </c>
      <c r="F21" s="206">
        <v>50.4</v>
      </c>
      <c r="G21" s="206">
        <v>25</v>
      </c>
      <c r="H21" s="206">
        <f t="shared" si="1"/>
        <v>62.400000000000013</v>
      </c>
      <c r="I21" s="206">
        <v>19</v>
      </c>
      <c r="J21" s="206">
        <f t="shared" si="4"/>
        <v>35</v>
      </c>
      <c r="K21" s="206">
        <v>15</v>
      </c>
      <c r="L21" s="206">
        <f t="shared" si="5"/>
        <v>420</v>
      </c>
      <c r="M21" s="205">
        <f t="shared" si="2"/>
        <v>2115.6999999999998</v>
      </c>
      <c r="N21" s="206">
        <v>45.6</v>
      </c>
      <c r="O21" s="206">
        <v>3001</v>
      </c>
      <c r="P21" s="206">
        <f t="shared" si="0"/>
        <v>5162.2999999999993</v>
      </c>
      <c r="R21" s="54"/>
      <c r="T21" s="86"/>
    </row>
    <row r="22" spans="1:21" x14ac:dyDescent="0.2">
      <c r="A22" s="84">
        <v>13</v>
      </c>
      <c r="B22" s="205">
        <v>30</v>
      </c>
      <c r="C22" s="206">
        <f t="shared" ref="C22:G24" si="6">+C21</f>
        <v>1303</v>
      </c>
      <c r="D22" s="206">
        <f t="shared" si="6"/>
        <v>49.8</v>
      </c>
      <c r="E22" s="206">
        <f t="shared" si="6"/>
        <v>106.1</v>
      </c>
      <c r="F22" s="206">
        <f t="shared" si="6"/>
        <v>50.4</v>
      </c>
      <c r="G22" s="206">
        <f t="shared" si="6"/>
        <v>25</v>
      </c>
      <c r="H22" s="206">
        <f>+H21+H$10</f>
        <v>67.600000000000009</v>
      </c>
      <c r="I22" s="206">
        <f>+I21</f>
        <v>19</v>
      </c>
      <c r="J22" s="206">
        <f t="shared" si="4"/>
        <v>35</v>
      </c>
      <c r="K22" s="206">
        <v>15</v>
      </c>
      <c r="L22" s="206">
        <f t="shared" si="5"/>
        <v>455</v>
      </c>
      <c r="M22" s="205">
        <f t="shared" si="2"/>
        <v>2155.8999999999996</v>
      </c>
      <c r="N22" s="206">
        <f t="shared" ref="N22:O23" si="7">+N21</f>
        <v>45.6</v>
      </c>
      <c r="O22" s="206">
        <f t="shared" si="7"/>
        <v>3001</v>
      </c>
      <c r="P22" s="206">
        <f>SUM(M22:O22)</f>
        <v>5202.5</v>
      </c>
      <c r="R22" s="54"/>
      <c r="T22" s="86"/>
    </row>
    <row r="23" spans="1:21" x14ac:dyDescent="0.2">
      <c r="A23" s="84">
        <v>14</v>
      </c>
      <c r="B23" s="205">
        <v>30</v>
      </c>
      <c r="C23" s="206">
        <f t="shared" si="6"/>
        <v>1303</v>
      </c>
      <c r="D23" s="206">
        <f t="shared" si="6"/>
        <v>49.8</v>
      </c>
      <c r="E23" s="206">
        <f t="shared" si="6"/>
        <v>106.1</v>
      </c>
      <c r="F23" s="206">
        <f t="shared" si="6"/>
        <v>50.4</v>
      </c>
      <c r="G23" s="206">
        <f t="shared" si="6"/>
        <v>25</v>
      </c>
      <c r="H23" s="206">
        <f>+H22+H$10</f>
        <v>72.800000000000011</v>
      </c>
      <c r="I23" s="206">
        <f>+I22</f>
        <v>19</v>
      </c>
      <c r="J23" s="206">
        <f t="shared" si="4"/>
        <v>35</v>
      </c>
      <c r="K23" s="206">
        <v>15</v>
      </c>
      <c r="L23" s="206">
        <f t="shared" si="5"/>
        <v>490</v>
      </c>
      <c r="M23" s="205">
        <f t="shared" si="2"/>
        <v>2196.1</v>
      </c>
      <c r="N23" s="206">
        <f t="shared" si="7"/>
        <v>45.6</v>
      </c>
      <c r="O23" s="206">
        <f t="shared" si="7"/>
        <v>3001</v>
      </c>
      <c r="P23" s="206">
        <f>SUM(M23:O23)</f>
        <v>5242.7</v>
      </c>
      <c r="R23" s="54"/>
      <c r="T23" s="86"/>
    </row>
    <row r="24" spans="1:21" x14ac:dyDescent="0.2">
      <c r="A24" s="84">
        <v>15</v>
      </c>
      <c r="B24" s="205">
        <v>30</v>
      </c>
      <c r="C24" s="206">
        <f t="shared" si="6"/>
        <v>1303</v>
      </c>
      <c r="D24" s="206">
        <f t="shared" si="6"/>
        <v>49.8</v>
      </c>
      <c r="E24" s="206">
        <f t="shared" si="6"/>
        <v>106.1</v>
      </c>
      <c r="F24" s="206">
        <f t="shared" si="6"/>
        <v>50.4</v>
      </c>
      <c r="G24" s="206">
        <f t="shared" si="6"/>
        <v>25</v>
      </c>
      <c r="H24" s="206">
        <f>+H23+H$10</f>
        <v>78.000000000000014</v>
      </c>
      <c r="I24" s="206">
        <f>+I23</f>
        <v>19</v>
      </c>
      <c r="J24" s="206">
        <f t="shared" si="4"/>
        <v>35</v>
      </c>
      <c r="K24" s="206">
        <v>15</v>
      </c>
      <c r="L24" s="206">
        <f t="shared" si="5"/>
        <v>525</v>
      </c>
      <c r="M24" s="205">
        <f>SUM(B24:L24)</f>
        <v>2236.3000000000002</v>
      </c>
      <c r="N24" s="206">
        <f>+N23</f>
        <v>45.6</v>
      </c>
      <c r="O24" s="206">
        <f>+O23</f>
        <v>3001</v>
      </c>
      <c r="P24" s="206">
        <f>SUM(M24:O24)</f>
        <v>5282.9</v>
      </c>
      <c r="R24" s="54"/>
      <c r="T24" s="86"/>
    </row>
    <row r="25" spans="1:21" ht="12" customHeight="1" x14ac:dyDescent="0.2">
      <c r="A25" s="1"/>
      <c r="B25" s="1"/>
      <c r="C25" s="1"/>
      <c r="D25" s="24"/>
      <c r="E25" s="24"/>
      <c r="F25" s="24"/>
      <c r="G25" s="24"/>
      <c r="H25" s="24"/>
      <c r="I25" s="1"/>
      <c r="J25" s="1"/>
      <c r="K25" s="1"/>
      <c r="L25" s="1"/>
      <c r="M25" s="1"/>
      <c r="N25" s="24"/>
      <c r="O25" s="24"/>
      <c r="P25" s="1"/>
    </row>
    <row r="26" spans="1:21" x14ac:dyDescent="0.2">
      <c r="A26" s="16" t="s">
        <v>298</v>
      </c>
      <c r="B26" s="207"/>
      <c r="C26" s="208"/>
      <c r="D26" s="209"/>
      <c r="E26" s="209"/>
      <c r="F26" s="209"/>
      <c r="G26" s="209"/>
      <c r="H26" s="209"/>
      <c r="I26" s="207"/>
      <c r="J26" s="207"/>
      <c r="K26" s="207"/>
      <c r="L26" s="207"/>
      <c r="M26" s="207"/>
      <c r="N26" s="209"/>
      <c r="O26" s="209"/>
      <c r="P26" s="207"/>
    </row>
    <row r="27" spans="1:21" x14ac:dyDescent="0.2">
      <c r="A27" s="18" t="s">
        <v>19</v>
      </c>
      <c r="B27" s="35">
        <f>+B21</f>
        <v>30</v>
      </c>
      <c r="C27" s="35">
        <f>+C21</f>
        <v>1303</v>
      </c>
      <c r="D27" s="137">
        <f t="shared" ref="D27:I27" si="8">+D21</f>
        <v>49.8</v>
      </c>
      <c r="E27" s="137">
        <f t="shared" si="8"/>
        <v>106.1</v>
      </c>
      <c r="F27" s="137">
        <f t="shared" si="8"/>
        <v>50.4</v>
      </c>
      <c r="G27" s="137">
        <f t="shared" si="8"/>
        <v>25</v>
      </c>
      <c r="H27" s="137">
        <f>+H24</f>
        <v>78.000000000000014</v>
      </c>
      <c r="I27" s="35">
        <f t="shared" si="8"/>
        <v>19</v>
      </c>
      <c r="J27" s="35">
        <f>+J21</f>
        <v>35</v>
      </c>
      <c r="K27" s="35">
        <f>+K21</f>
        <v>15</v>
      </c>
      <c r="L27" s="35">
        <f>+L21</f>
        <v>420</v>
      </c>
      <c r="M27" s="35">
        <f>SUM(B27:L27)</f>
        <v>2131.3000000000002</v>
      </c>
      <c r="N27" s="137">
        <f>+N21</f>
        <v>45.6</v>
      </c>
      <c r="O27" s="137">
        <f>+O21</f>
        <v>3001</v>
      </c>
      <c r="P27" s="35">
        <f>SUM(M27:O27)</f>
        <v>5177.8999999999996</v>
      </c>
      <c r="Q27" s="70"/>
      <c r="R27" s="70"/>
      <c r="S27" s="70"/>
      <c r="T27" s="70"/>
      <c r="U27" s="70"/>
    </row>
    <row r="28" spans="1:21" s="3" customFormat="1" x14ac:dyDescent="0.2">
      <c r="A28" s="21"/>
      <c r="B28" s="23"/>
      <c r="C28" s="23"/>
      <c r="D28" s="23"/>
      <c r="E28" s="23"/>
      <c r="F28" s="23"/>
      <c r="G28" s="23"/>
      <c r="H28" s="23"/>
      <c r="I28" s="23"/>
      <c r="J28" s="23"/>
      <c r="K28" s="23"/>
      <c r="L28" s="23"/>
      <c r="M28" s="146"/>
      <c r="N28" s="23"/>
      <c r="O28" s="23"/>
      <c r="P28" s="23"/>
    </row>
    <row r="29" spans="1:21" s="3" customFormat="1" ht="13.5" thickBot="1" x14ac:dyDescent="0.25">
      <c r="A29" s="37"/>
      <c r="B29" s="39"/>
      <c r="C29" s="39"/>
      <c r="D29" s="39"/>
      <c r="E29" s="39"/>
      <c r="F29" s="39"/>
      <c r="G29" s="39"/>
      <c r="H29" s="39"/>
      <c r="I29" s="39"/>
      <c r="J29" s="39"/>
      <c r="K29" s="39"/>
      <c r="L29" s="39"/>
      <c r="M29" s="147"/>
      <c r="N29" s="39"/>
      <c r="O29" s="39"/>
      <c r="P29" s="39"/>
    </row>
    <row r="30" spans="1:21" s="3" customFormat="1" ht="13.5" thickBot="1" x14ac:dyDescent="0.25">
      <c r="A30" s="40" t="s">
        <v>342</v>
      </c>
      <c r="B30" s="41"/>
      <c r="C30" s="41"/>
      <c r="D30" s="41"/>
      <c r="E30" s="41"/>
      <c r="F30" s="41"/>
      <c r="G30" s="41"/>
      <c r="H30" s="41"/>
      <c r="I30" s="41"/>
      <c r="J30" s="41"/>
      <c r="K30" s="41"/>
      <c r="L30" s="41"/>
      <c r="M30" s="41"/>
      <c r="N30" s="41"/>
      <c r="O30" s="41"/>
      <c r="P30" s="41"/>
    </row>
    <row r="31" spans="1:21" s="3" customFormat="1" ht="6.75" customHeight="1" x14ac:dyDescent="0.2">
      <c r="A31" s="34"/>
      <c r="B31" s="24"/>
      <c r="C31" s="24"/>
      <c r="D31" s="24"/>
      <c r="E31" s="24"/>
      <c r="F31" s="24"/>
      <c r="G31" s="24"/>
      <c r="H31" s="24"/>
      <c r="I31" s="24"/>
      <c r="J31" s="24"/>
      <c r="K31" s="24"/>
      <c r="L31" s="24"/>
      <c r="M31" s="24"/>
      <c r="N31" s="24"/>
      <c r="O31" s="24"/>
      <c r="P31" s="24"/>
    </row>
    <row r="32" spans="1:21" s="3" customFormat="1" x14ac:dyDescent="0.2">
      <c r="A32" s="30" t="s">
        <v>20</v>
      </c>
      <c r="B32" s="209"/>
      <c r="C32" s="209"/>
      <c r="D32" s="209"/>
      <c r="E32" s="209"/>
      <c r="F32" s="209"/>
      <c r="G32" s="209"/>
      <c r="H32" s="209"/>
      <c r="I32" s="209"/>
      <c r="J32" s="209"/>
      <c r="K32" s="209"/>
      <c r="L32" s="209"/>
      <c r="M32" s="209"/>
      <c r="N32" s="209"/>
      <c r="O32" s="209"/>
      <c r="P32" s="209"/>
    </row>
    <row r="33" spans="1:17" s="3" customFormat="1" x14ac:dyDescent="0.2">
      <c r="A33" s="31" t="s">
        <v>21</v>
      </c>
      <c r="B33" s="137">
        <v>0</v>
      </c>
      <c r="C33" s="137">
        <v>0</v>
      </c>
      <c r="D33" s="137">
        <v>0</v>
      </c>
      <c r="E33" s="137">
        <v>3.34</v>
      </c>
      <c r="F33" s="137">
        <v>0</v>
      </c>
      <c r="G33" s="137">
        <v>0</v>
      </c>
      <c r="H33" s="137">
        <v>0</v>
      </c>
      <c r="I33" s="137">
        <v>0.68</v>
      </c>
      <c r="J33" s="137">
        <v>0</v>
      </c>
      <c r="K33" s="137">
        <v>0.45</v>
      </c>
      <c r="L33" s="137">
        <v>0</v>
      </c>
      <c r="M33" s="137">
        <f>SUM(B33:L33)</f>
        <v>4.47</v>
      </c>
      <c r="N33" s="137">
        <v>0</v>
      </c>
      <c r="O33" s="137">
        <v>0</v>
      </c>
      <c r="P33" s="137">
        <f>SUM(M33:O33)</f>
        <v>4.47</v>
      </c>
    </row>
    <row r="34" spans="1:17" s="3" customFormat="1" ht="6" customHeight="1" x14ac:dyDescent="0.2">
      <c r="A34" s="135"/>
      <c r="B34" s="210"/>
      <c r="C34" s="210"/>
      <c r="D34" s="210"/>
      <c r="E34" s="210"/>
      <c r="F34" s="210"/>
      <c r="G34" s="210"/>
      <c r="H34" s="210"/>
      <c r="I34" s="210"/>
      <c r="J34" s="210"/>
      <c r="K34" s="210"/>
      <c r="L34" s="210"/>
      <c r="M34" s="210"/>
      <c r="N34" s="210"/>
      <c r="O34" s="210"/>
      <c r="P34" s="210"/>
    </row>
    <row r="35" spans="1:17" x14ac:dyDescent="0.2">
      <c r="A35" s="16" t="s">
        <v>351</v>
      </c>
      <c r="B35" s="211"/>
      <c r="C35" s="212"/>
      <c r="D35" s="212"/>
      <c r="E35" s="212"/>
      <c r="F35" s="212"/>
      <c r="G35" s="212"/>
      <c r="H35" s="212"/>
      <c r="I35" s="212"/>
      <c r="J35" s="212"/>
      <c r="K35" s="212"/>
      <c r="L35" s="212"/>
      <c r="M35" s="212"/>
      <c r="N35" s="212"/>
      <c r="O35" s="212"/>
      <c r="P35" s="212"/>
    </row>
    <row r="36" spans="1:17" x14ac:dyDescent="0.2">
      <c r="A36" s="18" t="s">
        <v>19</v>
      </c>
      <c r="B36" s="35">
        <f>+B27+B33</f>
        <v>30</v>
      </c>
      <c r="C36" s="137">
        <f t="shared" ref="C36:P36" si="9">+C27+C33</f>
        <v>1303</v>
      </c>
      <c r="D36" s="137">
        <f t="shared" si="9"/>
        <v>49.8</v>
      </c>
      <c r="E36" s="137">
        <f t="shared" si="9"/>
        <v>109.44</v>
      </c>
      <c r="F36" s="137">
        <f t="shared" si="9"/>
        <v>50.4</v>
      </c>
      <c r="G36" s="137">
        <f t="shared" si="9"/>
        <v>25</v>
      </c>
      <c r="H36" s="137">
        <f t="shared" si="9"/>
        <v>78.000000000000014</v>
      </c>
      <c r="I36" s="137">
        <f t="shared" si="9"/>
        <v>19.68</v>
      </c>
      <c r="J36" s="137">
        <f t="shared" si="9"/>
        <v>35</v>
      </c>
      <c r="K36" s="137">
        <f t="shared" si="9"/>
        <v>15.45</v>
      </c>
      <c r="L36" s="137">
        <f t="shared" si="9"/>
        <v>420</v>
      </c>
      <c r="M36" s="137">
        <f t="shared" si="9"/>
        <v>2135.77</v>
      </c>
      <c r="N36" s="137">
        <f t="shared" si="9"/>
        <v>45.6</v>
      </c>
      <c r="O36" s="137">
        <f t="shared" si="9"/>
        <v>3001</v>
      </c>
      <c r="P36" s="137">
        <f t="shared" si="9"/>
        <v>5182.37</v>
      </c>
      <c r="Q36" s="149"/>
    </row>
    <row r="37" spans="1:17" ht="6.75" customHeight="1" x14ac:dyDescent="0.2">
      <c r="A37" s="135"/>
      <c r="B37" s="210"/>
      <c r="C37" s="210"/>
      <c r="D37" s="210"/>
      <c r="E37" s="210"/>
      <c r="F37" s="210"/>
      <c r="G37" s="210"/>
      <c r="H37" s="210"/>
      <c r="I37" s="210"/>
      <c r="J37" s="210"/>
      <c r="K37" s="210"/>
      <c r="L37" s="210"/>
      <c r="M37" s="210"/>
      <c r="N37" s="210"/>
      <c r="O37" s="210"/>
      <c r="P37" s="210"/>
    </row>
    <row r="38" spans="1:17" x14ac:dyDescent="0.2">
      <c r="A38" s="30" t="s">
        <v>23</v>
      </c>
      <c r="B38" s="213"/>
      <c r="C38" s="214"/>
      <c r="D38" s="214"/>
      <c r="E38" s="214"/>
      <c r="F38" s="214"/>
      <c r="G38" s="214"/>
      <c r="H38" s="214"/>
      <c r="I38" s="214"/>
      <c r="J38" s="214"/>
      <c r="K38" s="214"/>
      <c r="L38" s="214"/>
      <c r="M38" s="214"/>
      <c r="N38" s="214"/>
      <c r="O38" s="214"/>
      <c r="P38" s="214"/>
    </row>
    <row r="39" spans="1:17" x14ac:dyDescent="0.2">
      <c r="A39" s="31" t="s">
        <v>21</v>
      </c>
      <c r="B39" s="215">
        <f>ROUND((B36/B27)-1,3)</f>
        <v>0</v>
      </c>
      <c r="C39" s="215">
        <f>ROUND((C36/C27)-1,3)</f>
        <v>0</v>
      </c>
      <c r="D39" s="215">
        <f t="shared" ref="D39:P39" si="10">ROUND((D36/D27)-1,3)</f>
        <v>0</v>
      </c>
      <c r="E39" s="215">
        <f t="shared" si="10"/>
        <v>3.1E-2</v>
      </c>
      <c r="F39" s="215">
        <f t="shared" si="10"/>
        <v>0</v>
      </c>
      <c r="G39" s="215">
        <f t="shared" si="10"/>
        <v>0</v>
      </c>
      <c r="H39" s="215">
        <f t="shared" si="10"/>
        <v>0</v>
      </c>
      <c r="I39" s="215">
        <f>ROUND((I36/I27)-1,3)</f>
        <v>3.5999999999999997E-2</v>
      </c>
      <c r="J39" s="215">
        <f t="shared" si="10"/>
        <v>0</v>
      </c>
      <c r="K39" s="215">
        <f t="shared" si="10"/>
        <v>0.03</v>
      </c>
      <c r="L39" s="215">
        <f t="shared" si="10"/>
        <v>0</v>
      </c>
      <c r="M39" s="215">
        <f>ROUND((M36/M27)-1,3)</f>
        <v>2E-3</v>
      </c>
      <c r="N39" s="216">
        <f t="shared" si="10"/>
        <v>0</v>
      </c>
      <c r="O39" s="216">
        <f t="shared" si="10"/>
        <v>0</v>
      </c>
      <c r="P39" s="215">
        <f t="shared" si="10"/>
        <v>1E-3</v>
      </c>
    </row>
    <row r="40" spans="1:17" ht="13.5" customHeight="1" x14ac:dyDescent="0.2">
      <c r="A40" s="32" t="s">
        <v>22</v>
      </c>
      <c r="B40" s="20"/>
      <c r="C40" s="32"/>
      <c r="D40" s="32"/>
      <c r="E40" s="32" t="s">
        <v>24</v>
      </c>
      <c r="F40" s="32"/>
      <c r="G40" s="32"/>
      <c r="H40" s="32"/>
      <c r="I40" s="32" t="s">
        <v>28</v>
      </c>
      <c r="J40" s="32"/>
      <c r="K40" s="32" t="s">
        <v>26</v>
      </c>
      <c r="L40" s="32"/>
      <c r="M40" s="36"/>
      <c r="N40" s="32"/>
      <c r="O40" s="32"/>
      <c r="P40" s="32"/>
    </row>
    <row r="41" spans="1:17" s="3" customFormat="1" ht="9.75" customHeight="1" x14ac:dyDescent="0.2">
      <c r="A41" s="21"/>
      <c r="B41" s="22"/>
      <c r="C41" s="23"/>
      <c r="D41" s="22"/>
      <c r="E41" s="22"/>
      <c r="F41" s="22"/>
      <c r="G41" s="22"/>
      <c r="H41" s="22"/>
      <c r="I41" s="22"/>
      <c r="J41" s="22"/>
      <c r="K41" s="22"/>
      <c r="L41" s="22"/>
      <c r="M41" s="22"/>
      <c r="N41" s="22"/>
      <c r="O41" s="23"/>
      <c r="P41" s="22"/>
    </row>
    <row r="42" spans="1:17" s="3" customFormat="1" ht="6.75" customHeight="1" thickBot="1" x14ac:dyDescent="0.25">
      <c r="A42" s="37"/>
      <c r="B42" s="38"/>
      <c r="C42" s="39"/>
      <c r="D42" s="38"/>
      <c r="E42" s="38"/>
      <c r="F42" s="38"/>
      <c r="G42" s="38"/>
      <c r="H42" s="38"/>
      <c r="I42" s="38"/>
      <c r="J42" s="38"/>
      <c r="K42" s="38"/>
      <c r="L42" s="38"/>
      <c r="M42" s="38"/>
      <c r="N42" s="38"/>
      <c r="O42" s="39"/>
      <c r="P42" s="38"/>
    </row>
    <row r="43" spans="1:17" s="3" customFormat="1" ht="13.5" thickBot="1" x14ac:dyDescent="0.25">
      <c r="A43" s="40" t="s">
        <v>343</v>
      </c>
      <c r="B43" s="41"/>
      <c r="C43" s="41"/>
      <c r="D43" s="41"/>
      <c r="E43" s="41"/>
      <c r="F43" s="41"/>
      <c r="G43" s="41"/>
      <c r="H43" s="41"/>
      <c r="I43" s="41"/>
      <c r="J43" s="41"/>
      <c r="K43" s="41"/>
      <c r="L43" s="41"/>
      <c r="M43" s="41"/>
      <c r="N43" s="41"/>
      <c r="O43" s="41"/>
      <c r="P43" s="41"/>
    </row>
    <row r="44" spans="1:17" s="3" customFormat="1" ht="4.5" customHeight="1" x14ac:dyDescent="0.2">
      <c r="A44" s="34"/>
      <c r="B44" s="24"/>
      <c r="C44" s="24"/>
      <c r="D44" s="24"/>
      <c r="E44" s="24"/>
      <c r="F44" s="24"/>
      <c r="G44" s="24"/>
      <c r="H44" s="24"/>
      <c r="I44" s="24"/>
      <c r="J44" s="24"/>
      <c r="K44" s="24"/>
      <c r="L44" s="24"/>
      <c r="M44" s="24"/>
      <c r="N44" s="24"/>
      <c r="O44" s="24"/>
      <c r="P44" s="24"/>
    </row>
    <row r="45" spans="1:17" s="3" customFormat="1" x14ac:dyDescent="0.2">
      <c r="A45" s="30" t="s">
        <v>20</v>
      </c>
      <c r="B45" s="209"/>
      <c r="C45" s="209"/>
      <c r="D45" s="209"/>
      <c r="E45" s="209"/>
      <c r="F45" s="209"/>
      <c r="G45" s="209"/>
      <c r="H45" s="209"/>
      <c r="I45" s="209"/>
      <c r="J45" s="209"/>
      <c r="K45" s="209"/>
      <c r="L45" s="209"/>
      <c r="M45" s="209"/>
      <c r="N45" s="209"/>
      <c r="O45" s="209"/>
      <c r="P45" s="209"/>
    </row>
    <row r="46" spans="1:17" s="3" customFormat="1" x14ac:dyDescent="0.2">
      <c r="A46" s="31" t="s">
        <v>21</v>
      </c>
      <c r="B46" s="137">
        <v>0</v>
      </c>
      <c r="C46" s="137">
        <v>39.090000000000003</v>
      </c>
      <c r="D46" s="137">
        <v>0</v>
      </c>
      <c r="E46" s="137">
        <v>0</v>
      </c>
      <c r="F46" s="137">
        <v>0</v>
      </c>
      <c r="G46" s="137">
        <v>0</v>
      </c>
      <c r="H46" s="137">
        <v>0</v>
      </c>
      <c r="I46" s="137">
        <v>0</v>
      </c>
      <c r="J46" s="137">
        <v>0</v>
      </c>
      <c r="K46" s="137">
        <v>0</v>
      </c>
      <c r="L46" s="137">
        <v>0</v>
      </c>
      <c r="M46" s="137">
        <f>SUM(B46:L46)</f>
        <v>39.090000000000003</v>
      </c>
      <c r="N46" s="137">
        <v>0</v>
      </c>
      <c r="O46" s="137">
        <v>90.03</v>
      </c>
      <c r="P46" s="137">
        <f>SUM(M46:O46)</f>
        <v>129.12</v>
      </c>
    </row>
    <row r="47" spans="1:17" s="3" customFormat="1" ht="6.75" customHeight="1" x14ac:dyDescent="0.2">
      <c r="A47" s="135"/>
      <c r="B47" s="210"/>
      <c r="C47" s="210"/>
      <c r="D47" s="210"/>
      <c r="E47" s="210"/>
      <c r="F47" s="210"/>
      <c r="G47" s="210"/>
      <c r="H47" s="210"/>
      <c r="I47" s="210"/>
      <c r="J47" s="210"/>
      <c r="K47" s="210"/>
      <c r="L47" s="210"/>
      <c r="M47" s="210"/>
      <c r="N47" s="210"/>
      <c r="O47" s="210"/>
      <c r="P47" s="210"/>
    </row>
    <row r="48" spans="1:17" s="3" customFormat="1" x14ac:dyDescent="0.2">
      <c r="A48" s="16" t="s">
        <v>352</v>
      </c>
      <c r="B48" s="211"/>
      <c r="C48" s="212"/>
      <c r="D48" s="212"/>
      <c r="E48" s="212"/>
      <c r="F48" s="212"/>
      <c r="G48" s="212"/>
      <c r="H48" s="212"/>
      <c r="I48" s="212"/>
      <c r="J48" s="212"/>
      <c r="K48" s="212"/>
      <c r="L48" s="212"/>
      <c r="M48" s="212"/>
      <c r="N48" s="212"/>
      <c r="O48" s="212"/>
      <c r="P48" s="212"/>
    </row>
    <row r="49" spans="1:17" s="3" customFormat="1" x14ac:dyDescent="0.2">
      <c r="A49" s="18" t="s">
        <v>19</v>
      </c>
      <c r="B49" s="35">
        <f>+B36+B46</f>
        <v>30</v>
      </c>
      <c r="C49" s="137">
        <f t="shared" ref="C49:N49" si="11">+C36+C46</f>
        <v>1342.09</v>
      </c>
      <c r="D49" s="137">
        <f t="shared" si="11"/>
        <v>49.8</v>
      </c>
      <c r="E49" s="137">
        <f t="shared" si="11"/>
        <v>109.44</v>
      </c>
      <c r="F49" s="137">
        <f t="shared" si="11"/>
        <v>50.4</v>
      </c>
      <c r="G49" s="137">
        <f t="shared" si="11"/>
        <v>25</v>
      </c>
      <c r="H49" s="137">
        <f t="shared" si="11"/>
        <v>78.000000000000014</v>
      </c>
      <c r="I49" s="137">
        <f t="shared" si="11"/>
        <v>19.68</v>
      </c>
      <c r="J49" s="137">
        <f t="shared" si="11"/>
        <v>35</v>
      </c>
      <c r="K49" s="137">
        <f t="shared" si="11"/>
        <v>15.45</v>
      </c>
      <c r="L49" s="137">
        <f t="shared" si="11"/>
        <v>420</v>
      </c>
      <c r="M49" s="137">
        <f>SUM(B49:K49)</f>
        <v>1754.8600000000001</v>
      </c>
      <c r="N49" s="137">
        <f t="shared" si="11"/>
        <v>45.6</v>
      </c>
      <c r="O49" s="137">
        <f>+O36+O46</f>
        <v>3091.03</v>
      </c>
      <c r="P49" s="137">
        <f>SUM(M49:O49)</f>
        <v>4891.49</v>
      </c>
      <c r="Q49" s="149"/>
    </row>
    <row r="50" spans="1:17" s="3" customFormat="1" ht="6.75" customHeight="1" x14ac:dyDescent="0.2">
      <c r="A50" s="135"/>
      <c r="B50" s="136"/>
      <c r="C50" s="136"/>
      <c r="D50" s="136"/>
      <c r="E50" s="136"/>
      <c r="F50" s="136"/>
      <c r="G50" s="136"/>
      <c r="H50" s="136"/>
      <c r="I50" s="136"/>
      <c r="J50" s="136"/>
      <c r="K50" s="136"/>
      <c r="L50" s="136"/>
      <c r="M50" s="136"/>
      <c r="N50" s="136"/>
      <c r="O50" s="136"/>
      <c r="P50" s="136"/>
    </row>
    <row r="51" spans="1:17" x14ac:dyDescent="0.2">
      <c r="A51" s="30" t="s">
        <v>23</v>
      </c>
      <c r="B51" s="16"/>
      <c r="C51" s="30"/>
      <c r="D51" s="30"/>
      <c r="E51" s="30"/>
      <c r="F51" s="30"/>
      <c r="G51" s="30"/>
      <c r="H51" s="30"/>
      <c r="I51" s="30"/>
      <c r="J51" s="30"/>
      <c r="K51" s="30"/>
      <c r="L51" s="30"/>
      <c r="M51" s="30"/>
      <c r="N51" s="30"/>
      <c r="O51" s="30"/>
      <c r="P51" s="30"/>
    </row>
    <row r="52" spans="1:17" x14ac:dyDescent="0.2">
      <c r="A52" s="31" t="s">
        <v>21</v>
      </c>
      <c r="B52" s="148">
        <f>ROUND((B49/B36)-1,3)</f>
        <v>0</v>
      </c>
      <c r="C52" s="148">
        <f t="shared" ref="C52:P52" si="12">ROUND((C49/C36)-1,3)</f>
        <v>0.03</v>
      </c>
      <c r="D52" s="155">
        <f t="shared" si="12"/>
        <v>0</v>
      </c>
      <c r="E52" s="155">
        <f t="shared" si="12"/>
        <v>0</v>
      </c>
      <c r="F52" s="155">
        <f t="shared" si="12"/>
        <v>0</v>
      </c>
      <c r="G52" s="155">
        <f t="shared" si="12"/>
        <v>0</v>
      </c>
      <c r="H52" s="155">
        <f t="shared" si="12"/>
        <v>0</v>
      </c>
      <c r="I52" s="155">
        <f t="shared" si="12"/>
        <v>0</v>
      </c>
      <c r="J52" s="155">
        <f t="shared" si="12"/>
        <v>0</v>
      </c>
      <c r="K52" s="155">
        <f t="shared" si="12"/>
        <v>0</v>
      </c>
      <c r="L52" s="155">
        <f t="shared" si="12"/>
        <v>0</v>
      </c>
      <c r="M52" s="155">
        <f t="shared" si="12"/>
        <v>-0.17799999999999999</v>
      </c>
      <c r="N52" s="155">
        <f t="shared" si="12"/>
        <v>0</v>
      </c>
      <c r="O52" s="155">
        <f t="shared" si="12"/>
        <v>0.03</v>
      </c>
      <c r="P52" s="148">
        <f t="shared" si="12"/>
        <v>-5.6000000000000001E-2</v>
      </c>
    </row>
    <row r="53" spans="1:17" s="3" customFormat="1" x14ac:dyDescent="0.2">
      <c r="A53" s="32" t="s">
        <v>22</v>
      </c>
      <c r="B53" s="20"/>
      <c r="C53" s="32"/>
      <c r="D53" s="32"/>
      <c r="E53" s="32"/>
      <c r="F53" s="32"/>
      <c r="G53" s="32"/>
      <c r="H53" s="32"/>
      <c r="I53" s="32"/>
      <c r="J53" s="32"/>
      <c r="K53" s="32"/>
      <c r="L53" s="32"/>
      <c r="M53" s="36"/>
      <c r="N53" s="32"/>
      <c r="O53" s="32"/>
      <c r="P53" s="32"/>
    </row>
    <row r="54" spans="1:17" x14ac:dyDescent="0.2">
      <c r="C54" s="3"/>
      <c r="D54" s="3"/>
      <c r="E54" s="3"/>
      <c r="F54" s="3"/>
      <c r="G54" s="3"/>
      <c r="H54" s="3"/>
      <c r="I54" s="3"/>
      <c r="J54" s="3"/>
      <c r="K54" s="3"/>
      <c r="L54" s="3"/>
      <c r="M54" s="3"/>
      <c r="N54" s="3"/>
      <c r="O54" s="3"/>
      <c r="P54" s="3"/>
    </row>
    <row r="55" spans="1:17" ht="15" x14ac:dyDescent="0.25">
      <c r="A55" s="33" t="s">
        <v>25</v>
      </c>
      <c r="C55" s="142">
        <v>1</v>
      </c>
      <c r="D55" s="154" t="s">
        <v>331</v>
      </c>
      <c r="E55" s="3"/>
      <c r="F55" s="3"/>
      <c r="G55" s="3"/>
      <c r="H55" s="3"/>
      <c r="I55" s="3"/>
      <c r="J55" s="3"/>
      <c r="K55" s="3"/>
      <c r="L55" s="3"/>
      <c r="M55" s="3"/>
      <c r="N55" s="3"/>
      <c r="O55" s="3"/>
      <c r="P55" s="3"/>
    </row>
    <row r="56" spans="1:17" x14ac:dyDescent="0.2">
      <c r="A56" s="21"/>
      <c r="B56" s="22"/>
      <c r="C56" s="138">
        <v>2</v>
      </c>
      <c r="D56" s="131" t="s">
        <v>331</v>
      </c>
      <c r="E56" s="22"/>
      <c r="F56" s="22"/>
      <c r="G56" s="22"/>
      <c r="H56" s="22"/>
      <c r="I56" s="22"/>
      <c r="J56" s="22"/>
      <c r="K56" s="22"/>
      <c r="L56" s="22"/>
      <c r="M56" s="22"/>
      <c r="N56" s="22"/>
      <c r="O56" s="23"/>
      <c r="P56" s="22"/>
    </row>
    <row r="57" spans="1:17" x14ac:dyDescent="0.2">
      <c r="B57" s="22"/>
      <c r="C57" s="138">
        <v>3</v>
      </c>
      <c r="D57" s="131" t="s">
        <v>331</v>
      </c>
      <c r="E57" s="22"/>
      <c r="F57" s="22"/>
      <c r="G57" s="22"/>
      <c r="H57" s="22"/>
      <c r="I57" s="22"/>
      <c r="J57" s="22"/>
      <c r="K57" s="22"/>
      <c r="L57" s="22"/>
      <c r="M57" s="22"/>
      <c r="N57" s="22"/>
      <c r="O57" s="23"/>
      <c r="P57" s="22"/>
    </row>
    <row r="58" spans="1:17" x14ac:dyDescent="0.2">
      <c r="A58" s="21"/>
      <c r="B58" s="22"/>
      <c r="C58" s="138"/>
      <c r="E58" s="22"/>
      <c r="F58" s="22"/>
      <c r="G58" s="22"/>
      <c r="H58" s="22"/>
      <c r="I58" s="22"/>
      <c r="J58" s="22"/>
      <c r="K58" s="22"/>
      <c r="L58" s="22"/>
      <c r="M58" s="22"/>
      <c r="N58" s="22"/>
      <c r="O58" s="23"/>
      <c r="P58" s="22"/>
    </row>
    <row r="59" spans="1:17" ht="15" x14ac:dyDescent="0.25">
      <c r="A59" s="21"/>
      <c r="B59" s="22"/>
      <c r="C59" s="138"/>
      <c r="D59" s="154"/>
      <c r="E59" s="22"/>
      <c r="F59" s="22"/>
      <c r="G59" s="22"/>
      <c r="H59" s="22"/>
      <c r="I59" s="22"/>
      <c r="J59" s="22"/>
      <c r="K59" s="22"/>
      <c r="L59" s="22"/>
      <c r="M59" s="22"/>
      <c r="N59" s="22"/>
      <c r="O59" s="23"/>
      <c r="P59" s="22"/>
    </row>
    <row r="60" spans="1:17" x14ac:dyDescent="0.2">
      <c r="A60" s="21"/>
      <c r="B60" s="22"/>
      <c r="C60" s="138"/>
      <c r="D60" s="131"/>
      <c r="E60" s="22"/>
      <c r="F60" s="22"/>
      <c r="G60" s="22"/>
      <c r="H60" s="22"/>
      <c r="I60" s="22"/>
      <c r="J60" s="22"/>
      <c r="K60" s="22"/>
      <c r="L60" s="22"/>
      <c r="M60" s="22"/>
      <c r="N60" s="22"/>
      <c r="O60" s="23"/>
      <c r="P60" s="22"/>
    </row>
    <row r="61" spans="1:17" ht="15" x14ac:dyDescent="0.25">
      <c r="A61" s="21"/>
      <c r="B61" s="22"/>
      <c r="C61" s="138"/>
      <c r="D61" s="154"/>
      <c r="E61" s="22"/>
      <c r="F61" s="22"/>
      <c r="G61" s="22"/>
      <c r="H61" s="22"/>
      <c r="I61" s="22"/>
      <c r="J61" s="22"/>
      <c r="K61" s="22"/>
      <c r="L61" s="22"/>
      <c r="M61" s="22"/>
      <c r="N61" s="22"/>
      <c r="O61" s="23"/>
      <c r="P61" s="22"/>
    </row>
    <row r="62" spans="1:17" x14ac:dyDescent="0.2">
      <c r="A62" s="25"/>
      <c r="B62" s="25"/>
      <c r="C62" s="139"/>
      <c r="E62" s="131"/>
      <c r="F62" s="131"/>
      <c r="G62" s="131"/>
      <c r="H62" s="131"/>
      <c r="I62" s="131"/>
      <c r="J62" s="131"/>
      <c r="K62" s="131"/>
      <c r="L62" s="131"/>
      <c r="M62" s="131"/>
      <c r="N62" s="24"/>
      <c r="O62" s="24"/>
      <c r="P62" s="24"/>
    </row>
    <row r="63" spans="1:17" x14ac:dyDescent="0.2">
      <c r="A63" s="27"/>
      <c r="B63" s="17"/>
      <c r="C63" s="143"/>
      <c r="D63" s="131"/>
      <c r="E63" s="144"/>
      <c r="F63" s="144"/>
      <c r="G63" s="144"/>
      <c r="H63" s="144"/>
      <c r="I63" s="144"/>
      <c r="J63" s="144"/>
      <c r="K63" s="24"/>
      <c r="L63" s="24"/>
      <c r="M63" s="24"/>
      <c r="N63" s="24"/>
      <c r="O63" s="24"/>
      <c r="P63" s="24"/>
    </row>
    <row r="64" spans="1:17" x14ac:dyDescent="0.2">
      <c r="A64" s="27"/>
      <c r="B64" s="28"/>
      <c r="C64" s="143"/>
      <c r="E64" s="145"/>
      <c r="F64" s="145"/>
      <c r="G64" s="145"/>
      <c r="H64" s="145"/>
      <c r="I64" s="145"/>
      <c r="J64" s="145"/>
      <c r="K64" s="24"/>
      <c r="L64" s="24"/>
      <c r="M64" s="24"/>
      <c r="N64" s="24"/>
      <c r="O64" s="24"/>
      <c r="P64" s="24"/>
    </row>
    <row r="65" spans="1:16" ht="15" x14ac:dyDescent="0.25">
      <c r="A65" s="27"/>
      <c r="B65" s="28"/>
      <c r="C65" s="138"/>
      <c r="D65" s="154"/>
      <c r="E65" s="145"/>
      <c r="F65" s="145"/>
      <c r="G65" s="145"/>
      <c r="H65" s="145"/>
      <c r="I65" s="145"/>
      <c r="J65" s="145"/>
      <c r="K65" s="24"/>
      <c r="L65" s="24"/>
      <c r="M65" s="24"/>
      <c r="N65" s="24"/>
      <c r="O65" s="24"/>
      <c r="P65" s="24"/>
    </row>
    <row r="66" spans="1:16" x14ac:dyDescent="0.2">
      <c r="A66" s="27"/>
      <c r="B66" s="28"/>
      <c r="C66" s="143"/>
      <c r="D66" s="131"/>
      <c r="E66" s="145"/>
      <c r="F66" s="145"/>
      <c r="G66" s="145"/>
      <c r="H66" s="145"/>
      <c r="I66" s="145"/>
      <c r="J66" s="145"/>
      <c r="K66" s="24"/>
      <c r="L66" s="24"/>
      <c r="M66" s="24"/>
      <c r="N66" s="24"/>
      <c r="O66" s="24"/>
      <c r="P66" s="24"/>
    </row>
    <row r="67" spans="1:16" x14ac:dyDescent="0.2">
      <c r="A67" s="27"/>
      <c r="B67" s="28"/>
      <c r="C67" s="1"/>
      <c r="D67" s="29"/>
      <c r="E67" s="26"/>
      <c r="F67" s="26"/>
      <c r="G67" s="26"/>
      <c r="H67" s="26"/>
      <c r="I67" s="26"/>
      <c r="J67" s="26"/>
      <c r="K67" s="1"/>
      <c r="L67" s="1"/>
      <c r="M67" s="1"/>
      <c r="N67" s="1"/>
      <c r="O67" s="1"/>
      <c r="P67" s="1"/>
    </row>
    <row r="68" spans="1:16" x14ac:dyDescent="0.2">
      <c r="A68" s="1"/>
      <c r="B68" s="1"/>
      <c r="C68" s="110"/>
      <c r="D68" s="110"/>
      <c r="E68" s="110"/>
      <c r="F68" s="110"/>
      <c r="G68" s="110"/>
      <c r="H68" s="110"/>
      <c r="I68" s="110"/>
      <c r="J68" s="110"/>
      <c r="K68" s="110"/>
      <c r="L68" s="110"/>
      <c r="M68" s="110"/>
      <c r="N68" s="110"/>
      <c r="O68" s="110"/>
      <c r="P68" s="110"/>
    </row>
    <row r="69" spans="1:16" ht="12" hidden="1" customHeight="1" x14ac:dyDescent="0.2">
      <c r="A69" s="150" t="s">
        <v>143</v>
      </c>
      <c r="B69" s="150"/>
      <c r="C69" s="151">
        <v>108.25</v>
      </c>
      <c r="D69" s="151">
        <v>7.15</v>
      </c>
      <c r="E69" s="151">
        <v>8.6</v>
      </c>
      <c r="F69" s="151">
        <v>7.2</v>
      </c>
      <c r="G69" s="151">
        <v>2.1</v>
      </c>
      <c r="H69" s="151">
        <v>0</v>
      </c>
      <c r="I69" s="151">
        <v>1.5</v>
      </c>
      <c r="J69" s="151">
        <v>35</v>
      </c>
      <c r="K69" s="151">
        <v>15</v>
      </c>
      <c r="L69" s="151"/>
      <c r="M69" s="151"/>
      <c r="N69" s="151">
        <v>3.6</v>
      </c>
      <c r="O69" s="151">
        <v>249.35</v>
      </c>
      <c r="P69" s="110"/>
    </row>
    <row r="70" spans="1:16" s="3" customFormat="1" ht="12" hidden="1" customHeight="1" x14ac:dyDescent="0.2">
      <c r="A70" s="24"/>
      <c r="B70" s="24"/>
      <c r="C70" s="156"/>
      <c r="D70" s="156"/>
      <c r="E70" s="156"/>
      <c r="F70" s="156"/>
      <c r="G70" s="156"/>
      <c r="H70" s="156"/>
      <c r="I70" s="156"/>
      <c r="J70" s="156"/>
      <c r="K70" s="156"/>
      <c r="L70" s="156"/>
      <c r="M70" s="156"/>
      <c r="N70" s="156"/>
      <c r="O70" s="156"/>
      <c r="P70" s="156"/>
    </row>
    <row r="71" spans="1:16" s="3" customFormat="1" ht="12" hidden="1" customHeight="1" x14ac:dyDescent="0.2">
      <c r="A71" s="24"/>
      <c r="B71" s="24"/>
      <c r="C71" s="156"/>
      <c r="D71" s="156"/>
      <c r="E71" s="156"/>
      <c r="F71" s="156"/>
      <c r="G71" s="156"/>
      <c r="H71" s="156"/>
      <c r="I71" s="156"/>
      <c r="J71" s="156"/>
      <c r="K71" s="156"/>
      <c r="L71" s="156"/>
      <c r="M71" s="156"/>
      <c r="N71" s="156"/>
      <c r="O71" s="156"/>
      <c r="P71" s="156"/>
    </row>
    <row r="72" spans="1:16" ht="15" hidden="1" x14ac:dyDescent="0.2">
      <c r="A72" s="157" t="s">
        <v>338</v>
      </c>
      <c r="B72" s="1"/>
      <c r="C72" s="1"/>
      <c r="D72" s="29"/>
      <c r="E72" s="26"/>
      <c r="F72" s="26"/>
      <c r="G72" s="26"/>
      <c r="H72" s="26"/>
      <c r="I72" s="26"/>
      <c r="J72" s="26"/>
      <c r="K72" s="1"/>
      <c r="L72" s="1"/>
      <c r="M72" s="1"/>
      <c r="N72" s="1"/>
      <c r="O72" s="1"/>
      <c r="P72" s="1"/>
    </row>
    <row r="73" spans="1:16" hidden="1" x14ac:dyDescent="0.2">
      <c r="A73" s="81"/>
      <c r="B73" s="81"/>
      <c r="C73" s="132"/>
      <c r="D73" s="132" t="s">
        <v>57</v>
      </c>
      <c r="E73" s="132" t="s">
        <v>251</v>
      </c>
      <c r="F73" s="132"/>
      <c r="G73" s="132" t="s">
        <v>252</v>
      </c>
      <c r="H73" s="132"/>
      <c r="I73" s="132"/>
      <c r="J73" s="132" t="s">
        <v>277</v>
      </c>
      <c r="K73" s="81"/>
      <c r="L73" s="81"/>
      <c r="M73" s="132" t="s">
        <v>9</v>
      </c>
      <c r="N73" s="132" t="s">
        <v>9</v>
      </c>
      <c r="O73" s="81"/>
    </row>
    <row r="74" spans="1:16" hidden="1" x14ac:dyDescent="0.2">
      <c r="A74" s="82" t="s">
        <v>10</v>
      </c>
      <c r="B74" s="82" t="s">
        <v>11</v>
      </c>
      <c r="C74" s="133"/>
      <c r="D74" s="133" t="s">
        <v>58</v>
      </c>
      <c r="E74" s="133" t="s">
        <v>250</v>
      </c>
      <c r="F74" s="133" t="s">
        <v>59</v>
      </c>
      <c r="G74" s="133" t="s">
        <v>253</v>
      </c>
      <c r="H74" s="133" t="s">
        <v>99</v>
      </c>
      <c r="I74" s="133" t="s">
        <v>60</v>
      </c>
      <c r="J74" s="133" t="s">
        <v>278</v>
      </c>
      <c r="K74" s="82" t="s">
        <v>15</v>
      </c>
      <c r="L74" s="82"/>
      <c r="M74" s="133" t="s">
        <v>13</v>
      </c>
      <c r="N74" s="133" t="s">
        <v>27</v>
      </c>
      <c r="O74" s="82" t="s">
        <v>9</v>
      </c>
    </row>
    <row r="75" spans="1:16" hidden="1" x14ac:dyDescent="0.2">
      <c r="A75" s="83" t="s">
        <v>16</v>
      </c>
      <c r="B75" s="83" t="s">
        <v>17</v>
      </c>
      <c r="C75" s="116" t="s">
        <v>12</v>
      </c>
      <c r="D75" s="116" t="s">
        <v>17</v>
      </c>
      <c r="E75" s="116" t="s">
        <v>94</v>
      </c>
      <c r="F75" s="116" t="s">
        <v>17</v>
      </c>
      <c r="G75" s="116" t="s">
        <v>17</v>
      </c>
      <c r="H75" s="116" t="s">
        <v>17</v>
      </c>
      <c r="I75" s="116" t="s">
        <v>61</v>
      </c>
      <c r="J75" s="116" t="s">
        <v>17</v>
      </c>
      <c r="K75" s="83" t="s">
        <v>18</v>
      </c>
      <c r="L75" s="83"/>
      <c r="M75" s="116" t="s">
        <v>17</v>
      </c>
      <c r="N75" s="116" t="s">
        <v>12</v>
      </c>
      <c r="O75" s="83" t="s">
        <v>18</v>
      </c>
    </row>
    <row r="76" spans="1:16" hidden="1" x14ac:dyDescent="0.2">
      <c r="A76" s="84">
        <v>1</v>
      </c>
      <c r="B76" s="85">
        <v>30</v>
      </c>
      <c r="C76" s="134">
        <v>108.59</v>
      </c>
      <c r="D76" s="134">
        <v>4.1500000000000004</v>
      </c>
      <c r="E76" s="134">
        <v>8.84</v>
      </c>
      <c r="F76" s="134">
        <v>4.2</v>
      </c>
      <c r="G76" s="134">
        <v>2.09</v>
      </c>
      <c r="H76" s="134">
        <v>1.58</v>
      </c>
      <c r="I76" s="134">
        <v>35</v>
      </c>
      <c r="J76" s="134">
        <v>15</v>
      </c>
      <c r="K76" s="85">
        <f t="shared" ref="K76:K90" si="13">SUM(B76:J76)</f>
        <v>209.45000000000002</v>
      </c>
      <c r="L76" s="85"/>
      <c r="M76" s="134">
        <v>3.8</v>
      </c>
      <c r="N76" s="134">
        <v>249.75</v>
      </c>
      <c r="O76" s="85">
        <f t="shared" ref="O76:O87" si="14">SUM(K76:N76)</f>
        <v>463</v>
      </c>
    </row>
    <row r="77" spans="1:16" hidden="1" x14ac:dyDescent="0.2">
      <c r="A77" s="84">
        <v>2</v>
      </c>
      <c r="B77" s="85">
        <v>30</v>
      </c>
      <c r="C77" s="134">
        <f t="shared" ref="C77:H86" si="15">+C76+C$10</f>
        <v>217.18</v>
      </c>
      <c r="D77" s="134">
        <f t="shared" si="15"/>
        <v>8.3000000000000007</v>
      </c>
      <c r="E77" s="134">
        <f t="shared" si="15"/>
        <v>17.68</v>
      </c>
      <c r="F77" s="134">
        <f t="shared" si="15"/>
        <v>8.4</v>
      </c>
      <c r="G77" s="134">
        <f t="shared" si="15"/>
        <v>4.18</v>
      </c>
      <c r="H77" s="134">
        <f t="shared" si="15"/>
        <v>6.78</v>
      </c>
      <c r="I77" s="134">
        <f>+I76</f>
        <v>35</v>
      </c>
      <c r="J77" s="134">
        <f>+J76</f>
        <v>15</v>
      </c>
      <c r="K77" s="85">
        <f t="shared" si="13"/>
        <v>342.52</v>
      </c>
      <c r="L77" s="85"/>
      <c r="M77" s="134">
        <f t="shared" ref="M77:N86" si="16">+M76+N$10</f>
        <v>7.6</v>
      </c>
      <c r="N77" s="134">
        <f t="shared" si="16"/>
        <v>499.83000000000004</v>
      </c>
      <c r="O77" s="85">
        <f t="shared" si="14"/>
        <v>849.95</v>
      </c>
    </row>
    <row r="78" spans="1:16" hidden="1" x14ac:dyDescent="0.2">
      <c r="A78" s="84">
        <v>3</v>
      </c>
      <c r="B78" s="85">
        <v>30</v>
      </c>
      <c r="C78" s="134">
        <f t="shared" si="15"/>
        <v>325.77</v>
      </c>
      <c r="D78" s="134">
        <f t="shared" si="15"/>
        <v>12.450000000000001</v>
      </c>
      <c r="E78" s="134">
        <f t="shared" si="15"/>
        <v>26.52</v>
      </c>
      <c r="F78" s="134">
        <f t="shared" si="15"/>
        <v>12.600000000000001</v>
      </c>
      <c r="G78" s="134">
        <f t="shared" si="15"/>
        <v>6.27</v>
      </c>
      <c r="H78" s="134">
        <f t="shared" si="15"/>
        <v>11.98</v>
      </c>
      <c r="I78" s="134">
        <f t="shared" ref="I78:J90" si="17">+I77</f>
        <v>35</v>
      </c>
      <c r="J78" s="134">
        <f t="shared" si="17"/>
        <v>15</v>
      </c>
      <c r="K78" s="85">
        <f t="shared" si="13"/>
        <v>475.59</v>
      </c>
      <c r="L78" s="85"/>
      <c r="M78" s="134">
        <f t="shared" si="16"/>
        <v>11.399999999999999</v>
      </c>
      <c r="N78" s="134">
        <f t="shared" si="16"/>
        <v>749.91000000000008</v>
      </c>
      <c r="O78" s="85">
        <f t="shared" si="14"/>
        <v>1236.9000000000001</v>
      </c>
    </row>
    <row r="79" spans="1:16" hidden="1" x14ac:dyDescent="0.2">
      <c r="A79" s="84">
        <v>4</v>
      </c>
      <c r="B79" s="85">
        <v>30</v>
      </c>
      <c r="C79" s="134">
        <f t="shared" si="15"/>
        <v>434.36</v>
      </c>
      <c r="D79" s="134">
        <f t="shared" si="15"/>
        <v>16.600000000000001</v>
      </c>
      <c r="E79" s="134">
        <f t="shared" si="15"/>
        <v>35.36</v>
      </c>
      <c r="F79" s="134">
        <f t="shared" si="15"/>
        <v>16.8</v>
      </c>
      <c r="G79" s="134">
        <f t="shared" si="15"/>
        <v>8.36</v>
      </c>
      <c r="H79" s="134">
        <f t="shared" si="15"/>
        <v>17.18</v>
      </c>
      <c r="I79" s="134">
        <f t="shared" si="17"/>
        <v>35</v>
      </c>
      <c r="J79" s="134">
        <f t="shared" si="17"/>
        <v>15</v>
      </c>
      <c r="K79" s="85">
        <f t="shared" si="13"/>
        <v>608.66</v>
      </c>
      <c r="L79" s="85"/>
      <c r="M79" s="134">
        <f t="shared" si="16"/>
        <v>15.2</v>
      </c>
      <c r="N79" s="134">
        <f t="shared" si="16"/>
        <v>999.99000000000012</v>
      </c>
      <c r="O79" s="85">
        <f t="shared" si="14"/>
        <v>1623.8500000000001</v>
      </c>
    </row>
    <row r="80" spans="1:16" hidden="1" x14ac:dyDescent="0.2">
      <c r="A80" s="84">
        <v>5</v>
      </c>
      <c r="B80" s="85">
        <v>30</v>
      </c>
      <c r="C80" s="134">
        <f t="shared" si="15"/>
        <v>542.95000000000005</v>
      </c>
      <c r="D80" s="134">
        <f t="shared" si="15"/>
        <v>20.75</v>
      </c>
      <c r="E80" s="134">
        <f t="shared" si="15"/>
        <v>44.2</v>
      </c>
      <c r="F80" s="134">
        <f t="shared" si="15"/>
        <v>21</v>
      </c>
      <c r="G80" s="134">
        <f t="shared" si="15"/>
        <v>10.45</v>
      </c>
      <c r="H80" s="134">
        <f t="shared" si="15"/>
        <v>22.38</v>
      </c>
      <c r="I80" s="134">
        <f t="shared" si="17"/>
        <v>35</v>
      </c>
      <c r="J80" s="134">
        <f t="shared" si="17"/>
        <v>15</v>
      </c>
      <c r="K80" s="85">
        <f t="shared" si="13"/>
        <v>741.73000000000013</v>
      </c>
      <c r="L80" s="85"/>
      <c r="M80" s="134">
        <f t="shared" si="16"/>
        <v>19</v>
      </c>
      <c r="N80" s="134">
        <f t="shared" si="16"/>
        <v>1250.0700000000002</v>
      </c>
      <c r="O80" s="85">
        <f t="shared" si="14"/>
        <v>2010.8000000000002</v>
      </c>
    </row>
    <row r="81" spans="1:15" hidden="1" x14ac:dyDescent="0.2">
      <c r="A81" s="84">
        <v>6</v>
      </c>
      <c r="B81" s="85">
        <v>30</v>
      </c>
      <c r="C81" s="134">
        <f t="shared" si="15"/>
        <v>651.54000000000008</v>
      </c>
      <c r="D81" s="134">
        <f t="shared" si="15"/>
        <v>24.9</v>
      </c>
      <c r="E81" s="134">
        <f t="shared" si="15"/>
        <v>53.040000000000006</v>
      </c>
      <c r="F81" s="134">
        <f t="shared" si="15"/>
        <v>25.2</v>
      </c>
      <c r="G81" s="134">
        <f t="shared" si="15"/>
        <v>12.54</v>
      </c>
      <c r="H81" s="134">
        <f t="shared" si="15"/>
        <v>27.58</v>
      </c>
      <c r="I81" s="134">
        <f t="shared" si="17"/>
        <v>35</v>
      </c>
      <c r="J81" s="134">
        <f t="shared" si="17"/>
        <v>15</v>
      </c>
      <c r="K81" s="85">
        <f t="shared" si="13"/>
        <v>874.80000000000007</v>
      </c>
      <c r="L81" s="85"/>
      <c r="M81" s="134">
        <f t="shared" si="16"/>
        <v>22.8</v>
      </c>
      <c r="N81" s="134">
        <f t="shared" si="16"/>
        <v>1500.15</v>
      </c>
      <c r="O81" s="85">
        <f t="shared" si="14"/>
        <v>2397.75</v>
      </c>
    </row>
    <row r="82" spans="1:15" hidden="1" x14ac:dyDescent="0.2">
      <c r="A82" s="84">
        <v>7</v>
      </c>
      <c r="B82" s="85">
        <v>30</v>
      </c>
      <c r="C82" s="134">
        <f t="shared" si="15"/>
        <v>760.13000000000011</v>
      </c>
      <c r="D82" s="134">
        <f t="shared" si="15"/>
        <v>29.049999999999997</v>
      </c>
      <c r="E82" s="134">
        <f t="shared" si="15"/>
        <v>61.88000000000001</v>
      </c>
      <c r="F82" s="134">
        <f t="shared" si="15"/>
        <v>29.4</v>
      </c>
      <c r="G82" s="134">
        <f t="shared" si="15"/>
        <v>14.629999999999999</v>
      </c>
      <c r="H82" s="134">
        <f t="shared" si="15"/>
        <v>32.78</v>
      </c>
      <c r="I82" s="134">
        <f t="shared" si="17"/>
        <v>35</v>
      </c>
      <c r="J82" s="134">
        <f t="shared" si="17"/>
        <v>15</v>
      </c>
      <c r="K82" s="85">
        <f t="shared" si="13"/>
        <v>1007.87</v>
      </c>
      <c r="L82" s="85"/>
      <c r="M82" s="134">
        <f t="shared" si="16"/>
        <v>26.6</v>
      </c>
      <c r="N82" s="134">
        <f t="shared" si="16"/>
        <v>1750.23</v>
      </c>
      <c r="O82" s="85">
        <f t="shared" si="14"/>
        <v>2784.7</v>
      </c>
    </row>
    <row r="83" spans="1:15" hidden="1" x14ac:dyDescent="0.2">
      <c r="A83" s="84">
        <v>8</v>
      </c>
      <c r="B83" s="85">
        <v>30</v>
      </c>
      <c r="C83" s="134">
        <f t="shared" si="15"/>
        <v>868.72000000000014</v>
      </c>
      <c r="D83" s="134">
        <f t="shared" si="15"/>
        <v>33.199999999999996</v>
      </c>
      <c r="E83" s="134">
        <f t="shared" si="15"/>
        <v>70.720000000000013</v>
      </c>
      <c r="F83" s="134">
        <f t="shared" si="15"/>
        <v>33.6</v>
      </c>
      <c r="G83" s="134">
        <f t="shared" si="15"/>
        <v>16.72</v>
      </c>
      <c r="H83" s="134">
        <f t="shared" si="15"/>
        <v>37.980000000000004</v>
      </c>
      <c r="I83" s="134">
        <f t="shared" si="17"/>
        <v>35</v>
      </c>
      <c r="J83" s="134">
        <f t="shared" si="17"/>
        <v>15</v>
      </c>
      <c r="K83" s="85">
        <f t="shared" si="13"/>
        <v>1140.9400000000003</v>
      </c>
      <c r="L83" s="85"/>
      <c r="M83" s="134">
        <f t="shared" si="16"/>
        <v>30.400000000000002</v>
      </c>
      <c r="N83" s="134">
        <f t="shared" si="16"/>
        <v>2000.31</v>
      </c>
      <c r="O83" s="85">
        <f t="shared" si="14"/>
        <v>3171.6500000000005</v>
      </c>
    </row>
    <row r="84" spans="1:15" hidden="1" x14ac:dyDescent="0.2">
      <c r="A84" s="84">
        <v>9</v>
      </c>
      <c r="B84" s="85">
        <v>30</v>
      </c>
      <c r="C84" s="134">
        <f t="shared" si="15"/>
        <v>977.31000000000017</v>
      </c>
      <c r="D84" s="134">
        <f t="shared" si="15"/>
        <v>37.349999999999994</v>
      </c>
      <c r="E84" s="134">
        <f t="shared" si="15"/>
        <v>79.560000000000016</v>
      </c>
      <c r="F84" s="134">
        <f t="shared" si="15"/>
        <v>37.800000000000004</v>
      </c>
      <c r="G84" s="134">
        <f t="shared" si="15"/>
        <v>18.809999999999999</v>
      </c>
      <c r="H84" s="134">
        <f t="shared" si="15"/>
        <v>43.180000000000007</v>
      </c>
      <c r="I84" s="134">
        <f t="shared" si="17"/>
        <v>35</v>
      </c>
      <c r="J84" s="134">
        <f t="shared" si="17"/>
        <v>15</v>
      </c>
      <c r="K84" s="85">
        <f t="shared" si="13"/>
        <v>1274.01</v>
      </c>
      <c r="L84" s="85"/>
      <c r="M84" s="134">
        <f t="shared" si="16"/>
        <v>34.200000000000003</v>
      </c>
      <c r="N84" s="134">
        <f t="shared" si="16"/>
        <v>2250.39</v>
      </c>
      <c r="O84" s="85">
        <f t="shared" si="14"/>
        <v>3558.6</v>
      </c>
    </row>
    <row r="85" spans="1:15" hidden="1" x14ac:dyDescent="0.2">
      <c r="A85" s="84">
        <v>10</v>
      </c>
      <c r="B85" s="85">
        <v>30</v>
      </c>
      <c r="C85" s="134">
        <f t="shared" si="15"/>
        <v>1085.9000000000001</v>
      </c>
      <c r="D85" s="134">
        <f t="shared" si="15"/>
        <v>41.499999999999993</v>
      </c>
      <c r="E85" s="134">
        <f t="shared" si="15"/>
        <v>88.40000000000002</v>
      </c>
      <c r="F85" s="134">
        <f t="shared" si="15"/>
        <v>42.000000000000007</v>
      </c>
      <c r="G85" s="134">
        <f t="shared" si="15"/>
        <v>20.9</v>
      </c>
      <c r="H85" s="134">
        <f t="shared" si="15"/>
        <v>48.38000000000001</v>
      </c>
      <c r="I85" s="134">
        <f t="shared" si="17"/>
        <v>35</v>
      </c>
      <c r="J85" s="134">
        <f t="shared" si="17"/>
        <v>15</v>
      </c>
      <c r="K85" s="85">
        <f t="shared" si="13"/>
        <v>1407.0800000000004</v>
      </c>
      <c r="L85" s="85"/>
      <c r="M85" s="134">
        <f t="shared" si="16"/>
        <v>38</v>
      </c>
      <c r="N85" s="134">
        <f t="shared" si="16"/>
        <v>2500.4699999999998</v>
      </c>
      <c r="O85" s="85">
        <f t="shared" si="14"/>
        <v>3945.55</v>
      </c>
    </row>
    <row r="86" spans="1:15" hidden="1" x14ac:dyDescent="0.2">
      <c r="A86" s="84">
        <v>11</v>
      </c>
      <c r="B86" s="85">
        <v>30</v>
      </c>
      <c r="C86" s="134">
        <f t="shared" si="15"/>
        <v>1194.49</v>
      </c>
      <c r="D86" s="134">
        <f t="shared" si="15"/>
        <v>45.649999999999991</v>
      </c>
      <c r="E86" s="134">
        <f t="shared" si="15"/>
        <v>97.240000000000023</v>
      </c>
      <c r="F86" s="134">
        <f t="shared" si="15"/>
        <v>46.20000000000001</v>
      </c>
      <c r="G86" s="134">
        <f t="shared" si="15"/>
        <v>22.99</v>
      </c>
      <c r="H86" s="134">
        <f t="shared" si="15"/>
        <v>53.580000000000013</v>
      </c>
      <c r="I86" s="134">
        <f t="shared" si="17"/>
        <v>35</v>
      </c>
      <c r="J86" s="134">
        <f t="shared" si="17"/>
        <v>15</v>
      </c>
      <c r="K86" s="85">
        <f t="shared" si="13"/>
        <v>1540.15</v>
      </c>
      <c r="L86" s="85"/>
      <c r="M86" s="134">
        <f t="shared" si="16"/>
        <v>41.8</v>
      </c>
      <c r="N86" s="134">
        <f t="shared" si="16"/>
        <v>2750.5499999999997</v>
      </c>
      <c r="O86" s="85">
        <f t="shared" si="14"/>
        <v>4332.5</v>
      </c>
    </row>
    <row r="87" spans="1:15" hidden="1" x14ac:dyDescent="0.2">
      <c r="A87" s="84">
        <v>12</v>
      </c>
      <c r="B87" s="85">
        <v>30</v>
      </c>
      <c r="C87" s="134">
        <v>1303</v>
      </c>
      <c r="D87" s="134">
        <v>49.8</v>
      </c>
      <c r="E87" s="134">
        <v>106.1</v>
      </c>
      <c r="F87" s="134">
        <v>50.4</v>
      </c>
      <c r="G87" s="134">
        <v>25</v>
      </c>
      <c r="H87" s="134">
        <v>19</v>
      </c>
      <c r="I87" s="134">
        <f t="shared" si="17"/>
        <v>35</v>
      </c>
      <c r="J87" s="134">
        <v>15</v>
      </c>
      <c r="K87" s="85">
        <f t="shared" si="13"/>
        <v>1633.3</v>
      </c>
      <c r="L87" s="85"/>
      <c r="M87" s="134">
        <v>45.6</v>
      </c>
      <c r="N87" s="134">
        <v>2997</v>
      </c>
      <c r="O87" s="85">
        <f t="shared" si="14"/>
        <v>4675.8999999999996</v>
      </c>
    </row>
    <row r="88" spans="1:15" hidden="1" x14ac:dyDescent="0.2">
      <c r="A88" s="84">
        <v>13</v>
      </c>
      <c r="B88" s="85">
        <v>30</v>
      </c>
      <c r="C88" s="134">
        <f t="shared" ref="C88:G90" si="18">+C87</f>
        <v>1303</v>
      </c>
      <c r="D88" s="134">
        <f t="shared" si="18"/>
        <v>49.8</v>
      </c>
      <c r="E88" s="134">
        <f t="shared" si="18"/>
        <v>106.1</v>
      </c>
      <c r="F88" s="134">
        <f t="shared" si="18"/>
        <v>50.4</v>
      </c>
      <c r="G88" s="134">
        <f t="shared" si="18"/>
        <v>25</v>
      </c>
      <c r="H88" s="134">
        <f>+H87</f>
        <v>19</v>
      </c>
      <c r="I88" s="134">
        <f t="shared" si="17"/>
        <v>35</v>
      </c>
      <c r="J88" s="134">
        <v>15</v>
      </c>
      <c r="K88" s="85">
        <f t="shared" si="13"/>
        <v>1633.3</v>
      </c>
      <c r="L88" s="85"/>
      <c r="M88" s="134">
        <f t="shared" ref="M88:N90" si="19">+M87</f>
        <v>45.6</v>
      </c>
      <c r="N88" s="134">
        <f t="shared" si="19"/>
        <v>2997</v>
      </c>
      <c r="O88" s="85">
        <f>SUM(K88:N88)</f>
        <v>4675.8999999999996</v>
      </c>
    </row>
    <row r="89" spans="1:15" hidden="1" x14ac:dyDescent="0.2">
      <c r="A89" s="84">
        <v>14</v>
      </c>
      <c r="B89" s="85">
        <v>30</v>
      </c>
      <c r="C89" s="134">
        <f t="shared" si="18"/>
        <v>1303</v>
      </c>
      <c r="D89" s="134">
        <f t="shared" si="18"/>
        <v>49.8</v>
      </c>
      <c r="E89" s="134">
        <f t="shared" si="18"/>
        <v>106.1</v>
      </c>
      <c r="F89" s="134">
        <f t="shared" si="18"/>
        <v>50.4</v>
      </c>
      <c r="G89" s="134">
        <f t="shared" si="18"/>
        <v>25</v>
      </c>
      <c r="H89" s="134">
        <f>+H88</f>
        <v>19</v>
      </c>
      <c r="I89" s="134">
        <f t="shared" si="17"/>
        <v>35</v>
      </c>
      <c r="J89" s="134">
        <v>15</v>
      </c>
      <c r="K89" s="85">
        <f t="shared" si="13"/>
        <v>1633.3</v>
      </c>
      <c r="L89" s="85"/>
      <c r="M89" s="134">
        <f t="shared" si="19"/>
        <v>45.6</v>
      </c>
      <c r="N89" s="134">
        <f t="shared" si="19"/>
        <v>2997</v>
      </c>
      <c r="O89" s="85">
        <f>SUM(K89:N89)</f>
        <v>4675.8999999999996</v>
      </c>
    </row>
    <row r="90" spans="1:15" hidden="1" x14ac:dyDescent="0.2">
      <c r="A90" s="84">
        <v>15</v>
      </c>
      <c r="B90" s="85">
        <v>30</v>
      </c>
      <c r="C90" s="134">
        <f t="shared" si="18"/>
        <v>1303</v>
      </c>
      <c r="D90" s="134">
        <f t="shared" si="18"/>
        <v>49.8</v>
      </c>
      <c r="E90" s="134">
        <f t="shared" si="18"/>
        <v>106.1</v>
      </c>
      <c r="F90" s="134">
        <f t="shared" si="18"/>
        <v>50.4</v>
      </c>
      <c r="G90" s="134">
        <f t="shared" si="18"/>
        <v>25</v>
      </c>
      <c r="H90" s="134">
        <f>+H89</f>
        <v>19</v>
      </c>
      <c r="I90" s="134">
        <f t="shared" si="17"/>
        <v>35</v>
      </c>
      <c r="J90" s="134">
        <v>15</v>
      </c>
      <c r="K90" s="85">
        <f t="shared" si="13"/>
        <v>1633.3</v>
      </c>
      <c r="L90" s="85"/>
      <c r="M90" s="134">
        <f t="shared" si="19"/>
        <v>45.6</v>
      </c>
      <c r="N90" s="134">
        <f t="shared" si="19"/>
        <v>2997</v>
      </c>
      <c r="O90" s="85">
        <f>SUM(K90:N90)</f>
        <v>4675.8999999999996</v>
      </c>
    </row>
    <row r="91" spans="1:15" x14ac:dyDescent="0.2">
      <c r="H91" s="1"/>
      <c r="I91" s="1"/>
    </row>
  </sheetData>
  <mergeCells count="3">
    <mergeCell ref="A1:P1"/>
    <mergeCell ref="A2:P2"/>
    <mergeCell ref="A3:P3"/>
  </mergeCells>
  <printOptions horizontalCentered="1"/>
  <pageMargins left="0.25" right="0.25" top="0.38" bottom="0.44" header="0" footer="0.18"/>
  <pageSetup scale="68" orientation="landscape" r:id="rId1"/>
  <headerFooter alignWithMargins="0">
    <oddFooter>&amp;L&amp;"Courier New,Regular"&amp;8&amp;F (&amp;A)&amp;C&amp;"Courier New,Regular"&amp;8page &amp;P of &amp;N&amp;R&amp;"Courier New,Regular"&amp;8&amp;D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1"/>
  <sheetViews>
    <sheetView workbookViewId="0">
      <selection activeCell="I11" sqref="I11"/>
    </sheetView>
  </sheetViews>
  <sheetFormatPr defaultColWidth="9.140625" defaultRowHeight="39.950000000000003" customHeight="1" x14ac:dyDescent="0.2"/>
  <cols>
    <col min="1" max="1" width="32.7109375" style="2" customWidth="1"/>
    <col min="2" max="2" width="18.85546875" style="2" customWidth="1"/>
    <col min="3" max="3" width="95.85546875" style="2" customWidth="1"/>
    <col min="4" max="16384" width="9.140625" style="2"/>
  </cols>
  <sheetData>
    <row r="1" spans="1:3" ht="15" customHeight="1" x14ac:dyDescent="0.2">
      <c r="A1" s="390" t="s">
        <v>56</v>
      </c>
      <c r="B1" s="390"/>
      <c r="C1" s="390"/>
    </row>
    <row r="2" spans="1:3" ht="15" customHeight="1" x14ac:dyDescent="0.2">
      <c r="A2" s="391" t="s">
        <v>348</v>
      </c>
      <c r="B2" s="391"/>
      <c r="C2" s="391"/>
    </row>
    <row r="3" spans="1:3" ht="15" customHeight="1" x14ac:dyDescent="0.2">
      <c r="A3" s="392" t="s">
        <v>45</v>
      </c>
      <c r="B3" s="392"/>
      <c r="C3" s="392"/>
    </row>
    <row r="4" spans="1:3" ht="51" customHeight="1" thickBot="1" x14ac:dyDescent="0.25">
      <c r="A4" s="10" t="s">
        <v>297</v>
      </c>
      <c r="B4" s="42"/>
      <c r="C4" s="44"/>
    </row>
    <row r="5" spans="1:3" ht="24.95" customHeight="1" x14ac:dyDescent="0.2">
      <c r="A5" s="393" t="s">
        <v>0</v>
      </c>
      <c r="B5" s="395" t="s">
        <v>2</v>
      </c>
      <c r="C5" s="397" t="s">
        <v>0</v>
      </c>
    </row>
    <row r="6" spans="1:3" ht="24.95" customHeight="1" thickBot="1" x14ac:dyDescent="0.25">
      <c r="A6" s="394"/>
      <c r="B6" s="396"/>
      <c r="C6" s="398"/>
    </row>
    <row r="7" spans="1:3" ht="32.25" customHeight="1" thickBot="1" x14ac:dyDescent="0.25">
      <c r="A7" s="51" t="s">
        <v>44</v>
      </c>
      <c r="B7" s="43"/>
      <c r="C7" s="52"/>
    </row>
    <row r="8" spans="1:3" ht="24.95" customHeight="1" thickBot="1" x14ac:dyDescent="0.25">
      <c r="A8" s="124" t="s">
        <v>62</v>
      </c>
      <c r="B8" s="126" t="s">
        <v>186</v>
      </c>
      <c r="C8" s="124" t="s">
        <v>63</v>
      </c>
    </row>
    <row r="9" spans="1:3" ht="24.95" customHeight="1" thickBot="1" x14ac:dyDescent="0.25">
      <c r="A9" s="124" t="s">
        <v>64</v>
      </c>
      <c r="B9" s="126" t="s">
        <v>186</v>
      </c>
      <c r="C9" s="162" t="s">
        <v>365</v>
      </c>
    </row>
    <row r="10" spans="1:3" ht="27" customHeight="1" thickBot="1" x14ac:dyDescent="0.25">
      <c r="A10" s="124" t="s">
        <v>41</v>
      </c>
      <c r="B10" s="126" t="s">
        <v>186</v>
      </c>
      <c r="C10" s="124" t="s">
        <v>344</v>
      </c>
    </row>
    <row r="11" spans="1:3" ht="27.75" customHeight="1" thickBot="1" x14ac:dyDescent="0.25">
      <c r="A11" s="124" t="s">
        <v>65</v>
      </c>
      <c r="B11" s="126" t="s">
        <v>186</v>
      </c>
      <c r="C11" s="124" t="s">
        <v>344</v>
      </c>
    </row>
    <row r="12" spans="1:3" ht="24.95" customHeight="1" thickBot="1" x14ac:dyDescent="0.25">
      <c r="A12" s="124" t="s">
        <v>42</v>
      </c>
      <c r="B12" s="126" t="s">
        <v>186</v>
      </c>
      <c r="C12" s="124" t="s">
        <v>66</v>
      </c>
    </row>
    <row r="13" spans="1:3" ht="27" customHeight="1" thickBot="1" x14ac:dyDescent="0.25">
      <c r="A13" s="162" t="s">
        <v>67</v>
      </c>
      <c r="B13" s="126" t="s">
        <v>186</v>
      </c>
      <c r="C13" s="161" t="s">
        <v>485</v>
      </c>
    </row>
    <row r="14" spans="1:3" ht="17.25" customHeight="1" thickBot="1" x14ac:dyDescent="0.25">
      <c r="A14" s="124" t="s">
        <v>68</v>
      </c>
      <c r="B14" s="126" t="s">
        <v>186</v>
      </c>
      <c r="C14" s="124" t="s">
        <v>69</v>
      </c>
    </row>
    <row r="15" spans="1:3" ht="27.75" customHeight="1" thickBot="1" x14ac:dyDescent="0.25">
      <c r="A15" s="162" t="s">
        <v>70</v>
      </c>
      <c r="B15" s="126" t="s">
        <v>186</v>
      </c>
      <c r="C15" s="161" t="s">
        <v>485</v>
      </c>
    </row>
    <row r="16" spans="1:3" ht="24.95" customHeight="1" thickBot="1" x14ac:dyDescent="0.25">
      <c r="A16" s="124" t="s">
        <v>100</v>
      </c>
      <c r="B16" s="126" t="s">
        <v>186</v>
      </c>
      <c r="C16" s="124" t="s">
        <v>101</v>
      </c>
    </row>
    <row r="17" spans="1:8" s="77" customFormat="1" ht="51.75" thickBot="1" x14ac:dyDescent="0.25">
      <c r="A17" s="125" t="s">
        <v>276</v>
      </c>
      <c r="B17" s="126" t="s">
        <v>186</v>
      </c>
      <c r="C17" s="124" t="s">
        <v>279</v>
      </c>
      <c r="E17" s="109"/>
      <c r="H17" s="121"/>
    </row>
    <row r="18" spans="1:8" ht="30" customHeight="1" thickBot="1" x14ac:dyDescent="0.25">
      <c r="A18" s="123" t="s">
        <v>46</v>
      </c>
      <c r="B18" s="50"/>
      <c r="C18" s="53"/>
    </row>
    <row r="19" spans="1:8" ht="24.95" customHeight="1" thickBot="1" x14ac:dyDescent="0.25">
      <c r="A19" s="78" t="s">
        <v>43</v>
      </c>
      <c r="B19" s="126" t="s">
        <v>186</v>
      </c>
      <c r="C19" s="79" t="s">
        <v>71</v>
      </c>
    </row>
    <row r="21" spans="1:8" ht="39.950000000000003" customHeight="1" x14ac:dyDescent="0.2">
      <c r="C21" s="106"/>
    </row>
  </sheetData>
  <mergeCells count="6">
    <mergeCell ref="A5:A6"/>
    <mergeCell ref="B5:B6"/>
    <mergeCell ref="A1:C1"/>
    <mergeCell ref="A2:C2"/>
    <mergeCell ref="A3:C3"/>
    <mergeCell ref="C5:C6"/>
  </mergeCells>
  <phoneticPr fontId="0" type="noConversion"/>
  <pageMargins left="0.75" right="0.75" top="1" bottom="1" header="0.5" footer="0.5"/>
  <pageSetup paperSize="5" scale="95" orientation="landscape" r:id="rId1"/>
  <headerFooter alignWithMargins="0">
    <oddFooter>&amp;L&amp;"Courier New,Regular"&amp;8&amp;F (&amp;A)&amp;R&amp;"Courier New,Regular"&amp;8&amp;D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S221"/>
  <sheetViews>
    <sheetView zoomScaleNormal="100" workbookViewId="0">
      <selection activeCell="M9" sqref="M9"/>
    </sheetView>
  </sheetViews>
  <sheetFormatPr defaultColWidth="9.140625" defaultRowHeight="12.75" x14ac:dyDescent="0.2"/>
  <cols>
    <col min="1" max="1" width="32.7109375" style="77" customWidth="1"/>
    <col min="2" max="2" width="12.85546875" style="77" customWidth="1"/>
    <col min="3" max="3" width="18.85546875" style="77" customWidth="1"/>
    <col min="4" max="4" width="11.42578125" style="165" customWidth="1"/>
    <col min="5" max="5" width="11.42578125" style="163" bestFit="1" customWidth="1"/>
    <col min="6" max="6" width="10.5703125" style="77" customWidth="1"/>
    <col min="7" max="7" width="11.42578125" style="87" bestFit="1" customWidth="1"/>
    <col min="8" max="8" width="11.140625" style="77" customWidth="1"/>
    <col min="9" max="10" width="9.140625" style="77" customWidth="1"/>
    <col min="11" max="12" width="12.5703125" style="121" bestFit="1" customWidth="1"/>
    <col min="13" max="13" width="58.85546875" style="77" customWidth="1"/>
    <col min="14" max="14" width="60.7109375" style="77" customWidth="1"/>
    <col min="15" max="15" width="6.5703125" style="271" bestFit="1" customWidth="1"/>
    <col min="16" max="16" width="6.5703125" style="95" bestFit="1" customWidth="1"/>
    <col min="17" max="18" width="9.140625" style="95"/>
    <col min="19" max="19" width="9.85546875" style="121" bestFit="1" customWidth="1"/>
    <col min="20" max="20" width="31.140625" style="77" bestFit="1" customWidth="1"/>
    <col min="21" max="16384" width="9.140625" style="77"/>
  </cols>
  <sheetData>
    <row r="1" spans="1:19" ht="15" customHeight="1" x14ac:dyDescent="0.2">
      <c r="A1" s="390" t="s">
        <v>123</v>
      </c>
      <c r="B1" s="390"/>
      <c r="C1" s="390"/>
      <c r="D1" s="390"/>
      <c r="E1" s="390"/>
      <c r="F1" s="390"/>
      <c r="G1" s="390"/>
      <c r="H1" s="390"/>
      <c r="I1" s="390"/>
      <c r="J1" s="390"/>
      <c r="K1" s="390"/>
      <c r="L1" s="390"/>
      <c r="M1" s="390"/>
      <c r="N1" s="390"/>
      <c r="O1" s="270"/>
      <c r="P1" s="270"/>
      <c r="Q1" s="270"/>
    </row>
    <row r="2" spans="1:19" ht="15" x14ac:dyDescent="0.2">
      <c r="A2" s="391" t="s">
        <v>348</v>
      </c>
      <c r="B2" s="391"/>
      <c r="C2" s="391"/>
      <c r="D2" s="391"/>
      <c r="E2" s="391"/>
      <c r="F2" s="391"/>
      <c r="G2" s="391"/>
      <c r="H2" s="391"/>
      <c r="I2" s="391"/>
      <c r="J2" s="391"/>
      <c r="K2" s="391"/>
      <c r="L2" s="391"/>
      <c r="M2" s="391"/>
      <c r="N2" s="391"/>
      <c r="O2" s="270"/>
      <c r="P2" s="270"/>
      <c r="Q2" s="270"/>
    </row>
    <row r="3" spans="1:19" ht="15.75" thickBot="1" x14ac:dyDescent="0.25">
      <c r="A3" s="399" t="s">
        <v>32</v>
      </c>
      <c r="B3" s="399"/>
      <c r="C3" s="399"/>
      <c r="D3" s="399"/>
      <c r="E3" s="399"/>
      <c r="F3" s="399"/>
      <c r="G3" s="399"/>
      <c r="H3" s="399"/>
      <c r="I3" s="399"/>
      <c r="J3" s="399"/>
      <c r="K3" s="399"/>
      <c r="L3" s="399"/>
      <c r="M3" s="399"/>
      <c r="N3" s="399"/>
      <c r="O3" s="270"/>
      <c r="P3" s="270"/>
      <c r="Q3" s="270"/>
    </row>
    <row r="4" spans="1:19" ht="15.75" thickBot="1" x14ac:dyDescent="0.25">
      <c r="A4" s="99" t="s">
        <v>30</v>
      </c>
      <c r="B4" s="100" t="s">
        <v>121</v>
      </c>
      <c r="C4" s="101"/>
      <c r="D4" s="167"/>
      <c r="E4" s="219"/>
      <c r="F4" s="219"/>
      <c r="G4" s="219"/>
      <c r="H4" s="219"/>
      <c r="I4" s="101"/>
      <c r="J4" s="101"/>
      <c r="K4" s="117"/>
      <c r="L4" s="117"/>
      <c r="M4" s="102"/>
      <c r="N4" s="103"/>
      <c r="O4" s="270"/>
      <c r="P4" s="270"/>
      <c r="Q4" s="270"/>
    </row>
    <row r="5" spans="1:19" x14ac:dyDescent="0.2">
      <c r="A5" s="406" t="s">
        <v>55</v>
      </c>
      <c r="B5" s="406" t="s">
        <v>1</v>
      </c>
      <c r="C5" s="406" t="s">
        <v>2</v>
      </c>
      <c r="D5" s="413" t="s">
        <v>345</v>
      </c>
      <c r="E5" s="411" t="s">
        <v>346</v>
      </c>
      <c r="F5" s="406" t="s">
        <v>8</v>
      </c>
      <c r="G5" s="411" t="s">
        <v>347</v>
      </c>
      <c r="H5" s="406" t="s">
        <v>8</v>
      </c>
      <c r="I5" s="406" t="s">
        <v>268</v>
      </c>
      <c r="J5" s="152" t="s">
        <v>267</v>
      </c>
      <c r="K5" s="118" t="s">
        <v>144</v>
      </c>
      <c r="L5" s="118" t="s">
        <v>144</v>
      </c>
      <c r="M5" s="406" t="s">
        <v>0</v>
      </c>
      <c r="N5" s="406" t="s">
        <v>29</v>
      </c>
      <c r="O5" s="21"/>
      <c r="P5" s="21"/>
    </row>
    <row r="6" spans="1:19" ht="13.5" thickBot="1" x14ac:dyDescent="0.25">
      <c r="A6" s="407"/>
      <c r="B6" s="407"/>
      <c r="C6" s="407"/>
      <c r="D6" s="414"/>
      <c r="E6" s="412"/>
      <c r="F6" s="407"/>
      <c r="G6" s="412"/>
      <c r="H6" s="407"/>
      <c r="I6" s="407"/>
      <c r="J6" s="153" t="s">
        <v>135</v>
      </c>
      <c r="K6" s="119" t="s">
        <v>248</v>
      </c>
      <c r="L6" s="119" t="s">
        <v>249</v>
      </c>
      <c r="M6" s="407"/>
      <c r="N6" s="407"/>
      <c r="O6" s="21"/>
      <c r="P6" s="21"/>
    </row>
    <row r="7" spans="1:19" s="115" customFormat="1" ht="18.75" thickBot="1" x14ac:dyDescent="0.3">
      <c r="A7" s="402" t="s">
        <v>4</v>
      </c>
      <c r="B7" s="403"/>
      <c r="C7" s="245"/>
      <c r="D7" s="245"/>
      <c r="E7" s="251"/>
      <c r="F7" s="248"/>
      <c r="G7" s="246"/>
      <c r="H7" s="247"/>
      <c r="I7" s="247"/>
      <c r="J7" s="247"/>
      <c r="K7" s="247"/>
      <c r="L7" s="247"/>
      <c r="M7" s="248"/>
      <c r="N7" s="264"/>
      <c r="O7" s="223"/>
      <c r="P7" s="223"/>
      <c r="Q7" s="225"/>
      <c r="R7" s="225"/>
      <c r="S7" s="122"/>
    </row>
    <row r="8" spans="1:19" x14ac:dyDescent="0.2">
      <c r="A8" s="275" t="s">
        <v>72</v>
      </c>
      <c r="B8" s="276"/>
      <c r="C8" s="277" t="s">
        <v>312</v>
      </c>
      <c r="D8" s="280">
        <v>30</v>
      </c>
      <c r="E8" s="280">
        <v>30</v>
      </c>
      <c r="F8" s="278">
        <f t="shared" ref="F8:F16" si="0">ROUND((E8-D8)/D8,3)</f>
        <v>0</v>
      </c>
      <c r="G8" s="280">
        <v>30</v>
      </c>
      <c r="H8" s="278">
        <f t="shared" ref="H8:H16" si="1">ROUND((G8-E8)/E8,3)</f>
        <v>0</v>
      </c>
      <c r="I8" s="279">
        <v>31004</v>
      </c>
      <c r="J8" s="279" t="s">
        <v>266</v>
      </c>
      <c r="K8" s="280" t="s">
        <v>271</v>
      </c>
      <c r="L8" s="280" t="s">
        <v>271</v>
      </c>
      <c r="M8" s="279" t="s">
        <v>404</v>
      </c>
      <c r="N8" s="281" t="s">
        <v>89</v>
      </c>
      <c r="O8" s="109"/>
      <c r="P8" s="109"/>
    </row>
    <row r="9" spans="1:19" ht="51" x14ac:dyDescent="0.2">
      <c r="A9" s="89" t="s">
        <v>193</v>
      </c>
      <c r="B9" s="254"/>
      <c r="C9" s="90" t="s">
        <v>312</v>
      </c>
      <c r="D9" s="168">
        <v>40</v>
      </c>
      <c r="E9" s="168">
        <v>40</v>
      </c>
      <c r="F9" s="164">
        <f t="shared" si="0"/>
        <v>0</v>
      </c>
      <c r="G9" s="168">
        <v>40</v>
      </c>
      <c r="H9" s="164">
        <f t="shared" si="1"/>
        <v>0</v>
      </c>
      <c r="I9" s="91">
        <v>31004</v>
      </c>
      <c r="J9" s="91" t="s">
        <v>266</v>
      </c>
      <c r="K9" s="168" t="s">
        <v>271</v>
      </c>
      <c r="L9" s="168" t="s">
        <v>271</v>
      </c>
      <c r="M9" s="91" t="s">
        <v>194</v>
      </c>
      <c r="N9" s="92" t="s">
        <v>89</v>
      </c>
      <c r="O9" s="109"/>
      <c r="P9" s="109"/>
    </row>
    <row r="10" spans="1:19" x14ac:dyDescent="0.2">
      <c r="A10" s="89" t="s">
        <v>73</v>
      </c>
      <c r="B10" s="254"/>
      <c r="C10" s="90" t="s">
        <v>312</v>
      </c>
      <c r="D10" s="168">
        <v>25</v>
      </c>
      <c r="E10" s="168">
        <v>25</v>
      </c>
      <c r="F10" s="164">
        <f t="shared" si="0"/>
        <v>0</v>
      </c>
      <c r="G10" s="168">
        <v>25</v>
      </c>
      <c r="H10" s="164">
        <f t="shared" si="1"/>
        <v>0</v>
      </c>
      <c r="I10" s="91">
        <v>31004</v>
      </c>
      <c r="J10" s="91" t="s">
        <v>266</v>
      </c>
      <c r="K10" s="168" t="s">
        <v>271</v>
      </c>
      <c r="L10" s="168" t="s">
        <v>271</v>
      </c>
      <c r="M10" s="91" t="s">
        <v>105</v>
      </c>
      <c r="N10" s="92" t="s">
        <v>89</v>
      </c>
      <c r="O10" s="109"/>
      <c r="P10" s="109"/>
    </row>
    <row r="11" spans="1:19" ht="25.5" x14ac:dyDescent="0.2">
      <c r="A11" s="89" t="s">
        <v>6</v>
      </c>
      <c r="B11" s="254"/>
      <c r="C11" s="90" t="s">
        <v>312</v>
      </c>
      <c r="D11" s="168">
        <v>3</v>
      </c>
      <c r="E11" s="168">
        <v>3</v>
      </c>
      <c r="F11" s="164">
        <f t="shared" si="0"/>
        <v>0</v>
      </c>
      <c r="G11" s="168">
        <v>3</v>
      </c>
      <c r="H11" s="164">
        <f t="shared" si="1"/>
        <v>0</v>
      </c>
      <c r="I11" s="91">
        <v>31004</v>
      </c>
      <c r="J11" s="91" t="s">
        <v>266</v>
      </c>
      <c r="K11" s="168" t="s">
        <v>271</v>
      </c>
      <c r="L11" s="168" t="s">
        <v>271</v>
      </c>
      <c r="M11" s="91" t="s">
        <v>76</v>
      </c>
      <c r="N11" s="92" t="s">
        <v>89</v>
      </c>
      <c r="O11" s="109"/>
      <c r="P11" s="109"/>
    </row>
    <row r="12" spans="1:19" ht="25.5" x14ac:dyDescent="0.2">
      <c r="A12" s="89" t="s">
        <v>74</v>
      </c>
      <c r="B12" s="254" t="s">
        <v>360</v>
      </c>
      <c r="C12" s="90" t="s">
        <v>312</v>
      </c>
      <c r="D12" s="168">
        <v>10</v>
      </c>
      <c r="E12" s="168">
        <v>0</v>
      </c>
      <c r="F12" s="164">
        <f t="shared" si="0"/>
        <v>-1</v>
      </c>
      <c r="G12" s="168">
        <v>0</v>
      </c>
      <c r="H12" s="164">
        <v>0</v>
      </c>
      <c r="I12" s="91">
        <v>31004</v>
      </c>
      <c r="J12" s="91" t="s">
        <v>266</v>
      </c>
      <c r="K12" s="168" t="s">
        <v>271</v>
      </c>
      <c r="L12" s="168" t="s">
        <v>271</v>
      </c>
      <c r="M12" s="91" t="s">
        <v>77</v>
      </c>
      <c r="N12" s="92" t="s">
        <v>406</v>
      </c>
      <c r="O12" s="109"/>
      <c r="P12" s="109"/>
    </row>
    <row r="13" spans="1:19" ht="25.5" x14ac:dyDescent="0.2">
      <c r="A13" s="89" t="s">
        <v>75</v>
      </c>
      <c r="B13" s="254"/>
      <c r="C13" s="90" t="s">
        <v>312</v>
      </c>
      <c r="D13" s="168">
        <v>30</v>
      </c>
      <c r="E13" s="168">
        <v>30</v>
      </c>
      <c r="F13" s="164">
        <f t="shared" si="0"/>
        <v>0</v>
      </c>
      <c r="G13" s="168">
        <v>30</v>
      </c>
      <c r="H13" s="164">
        <f t="shared" si="1"/>
        <v>0</v>
      </c>
      <c r="I13" s="91">
        <v>31004</v>
      </c>
      <c r="J13" s="91" t="s">
        <v>266</v>
      </c>
      <c r="K13" s="168" t="s">
        <v>271</v>
      </c>
      <c r="L13" s="168" t="s">
        <v>271</v>
      </c>
      <c r="M13" s="91" t="s">
        <v>78</v>
      </c>
      <c r="N13" s="92" t="s">
        <v>89</v>
      </c>
      <c r="O13" s="109"/>
      <c r="P13" s="109"/>
    </row>
    <row r="14" spans="1:19" ht="25.5" x14ac:dyDescent="0.2">
      <c r="A14" s="89" t="s">
        <v>5</v>
      </c>
      <c r="B14" s="254"/>
      <c r="C14" s="90" t="s">
        <v>312</v>
      </c>
      <c r="D14" s="168">
        <v>15</v>
      </c>
      <c r="E14" s="168">
        <v>15</v>
      </c>
      <c r="F14" s="164">
        <f t="shared" si="0"/>
        <v>0</v>
      </c>
      <c r="G14" s="168">
        <v>15</v>
      </c>
      <c r="H14" s="164">
        <f t="shared" si="1"/>
        <v>0</v>
      </c>
      <c r="I14" s="91">
        <v>31004</v>
      </c>
      <c r="J14" s="91" t="s">
        <v>266</v>
      </c>
      <c r="K14" s="168" t="s">
        <v>271</v>
      </c>
      <c r="L14" s="168" t="s">
        <v>271</v>
      </c>
      <c r="M14" s="91" t="s">
        <v>79</v>
      </c>
      <c r="N14" s="92" t="s">
        <v>89</v>
      </c>
      <c r="O14" s="109"/>
      <c r="P14" s="109"/>
    </row>
    <row r="15" spans="1:19" ht="25.5" x14ac:dyDescent="0.2">
      <c r="A15" s="89" t="s">
        <v>91</v>
      </c>
      <c r="B15" s="254"/>
      <c r="C15" s="90" t="s">
        <v>312</v>
      </c>
      <c r="D15" s="168">
        <v>8</v>
      </c>
      <c r="E15" s="168">
        <v>8</v>
      </c>
      <c r="F15" s="164">
        <f t="shared" si="0"/>
        <v>0</v>
      </c>
      <c r="G15" s="168">
        <v>8</v>
      </c>
      <c r="H15" s="164">
        <f t="shared" si="1"/>
        <v>0</v>
      </c>
      <c r="I15" s="91">
        <v>31004</v>
      </c>
      <c r="J15" s="91" t="s">
        <v>266</v>
      </c>
      <c r="K15" s="168" t="s">
        <v>271</v>
      </c>
      <c r="L15" s="168" t="s">
        <v>271</v>
      </c>
      <c r="M15" s="91" t="s">
        <v>90</v>
      </c>
      <c r="N15" s="92" t="s">
        <v>89</v>
      </c>
      <c r="O15" s="109"/>
      <c r="P15" s="109"/>
    </row>
    <row r="16" spans="1:19" ht="26.25" thickBot="1" x14ac:dyDescent="0.25">
      <c r="A16" s="89" t="s">
        <v>95</v>
      </c>
      <c r="B16" s="254"/>
      <c r="C16" s="90" t="s">
        <v>312</v>
      </c>
      <c r="D16" s="168">
        <v>10</v>
      </c>
      <c r="E16" s="168">
        <v>10</v>
      </c>
      <c r="F16" s="164">
        <f t="shared" si="0"/>
        <v>0</v>
      </c>
      <c r="G16" s="168">
        <v>10</v>
      </c>
      <c r="H16" s="164">
        <f t="shared" si="1"/>
        <v>0</v>
      </c>
      <c r="I16" s="91">
        <v>31004</v>
      </c>
      <c r="J16" s="91" t="s">
        <v>266</v>
      </c>
      <c r="K16" s="168" t="s">
        <v>271</v>
      </c>
      <c r="L16" s="168" t="s">
        <v>271</v>
      </c>
      <c r="M16" s="91" t="s">
        <v>98</v>
      </c>
      <c r="N16" s="92" t="s">
        <v>89</v>
      </c>
      <c r="O16" s="109"/>
      <c r="P16" s="109"/>
    </row>
    <row r="17" spans="1:19" s="115" customFormat="1" ht="18" customHeight="1" thickBot="1" x14ac:dyDescent="0.3">
      <c r="A17" s="402" t="s">
        <v>107</v>
      </c>
      <c r="B17" s="403"/>
      <c r="C17" s="245"/>
      <c r="D17" s="245"/>
      <c r="E17" s="251"/>
      <c r="F17" s="248"/>
      <c r="G17" s="246"/>
      <c r="H17" s="247"/>
      <c r="I17" s="247"/>
      <c r="J17" s="247"/>
      <c r="K17" s="247"/>
      <c r="L17" s="247"/>
      <c r="M17" s="248"/>
      <c r="N17" s="264"/>
      <c r="O17" s="223"/>
      <c r="P17" s="223"/>
      <c r="Q17" s="225"/>
      <c r="R17" s="225"/>
      <c r="S17" s="122"/>
    </row>
    <row r="18" spans="1:19" ht="25.5" x14ac:dyDescent="0.2">
      <c r="A18" s="275" t="s">
        <v>80</v>
      </c>
      <c r="B18" s="276"/>
      <c r="C18" s="277" t="s">
        <v>312</v>
      </c>
      <c r="D18" s="280">
        <v>45</v>
      </c>
      <c r="E18" s="280">
        <v>25</v>
      </c>
      <c r="F18" s="278">
        <f t="shared" ref="F18:F33" si="2">ROUND((E18-D18)/D18,3)</f>
        <v>-0.44400000000000001</v>
      </c>
      <c r="G18" s="280">
        <v>25</v>
      </c>
      <c r="H18" s="278">
        <f t="shared" ref="H18:H26" si="3">ROUND((G18-E18)/E18,3)</f>
        <v>0</v>
      </c>
      <c r="I18" s="279">
        <v>33040</v>
      </c>
      <c r="J18" s="279" t="s">
        <v>272</v>
      </c>
      <c r="K18" s="280">
        <v>7409.54</v>
      </c>
      <c r="L18" s="280">
        <v>32526.35</v>
      </c>
      <c r="M18" s="279" t="s">
        <v>402</v>
      </c>
      <c r="N18" s="281" t="s">
        <v>403</v>
      </c>
      <c r="O18" s="109"/>
      <c r="P18" s="109"/>
    </row>
    <row r="19" spans="1:19" ht="51" x14ac:dyDescent="0.2">
      <c r="A19" s="89" t="s">
        <v>85</v>
      </c>
      <c r="B19" s="254"/>
      <c r="C19" s="90" t="s">
        <v>312</v>
      </c>
      <c r="D19" s="168">
        <v>100</v>
      </c>
      <c r="E19" s="168">
        <v>100</v>
      </c>
      <c r="F19" s="164">
        <f t="shared" si="2"/>
        <v>0</v>
      </c>
      <c r="G19" s="168">
        <v>100</v>
      </c>
      <c r="H19" s="164">
        <f t="shared" si="3"/>
        <v>0</v>
      </c>
      <c r="I19" s="91">
        <v>33040</v>
      </c>
      <c r="J19" s="91" t="s">
        <v>273</v>
      </c>
      <c r="K19" s="168">
        <v>409174.09</v>
      </c>
      <c r="L19" s="168">
        <v>294975.03999999998</v>
      </c>
      <c r="M19" s="91" t="s">
        <v>195</v>
      </c>
      <c r="N19" s="92" t="s">
        <v>89</v>
      </c>
      <c r="O19" s="109"/>
      <c r="P19" s="109"/>
    </row>
    <row r="20" spans="1:19" ht="51" x14ac:dyDescent="0.2">
      <c r="A20" s="89" t="s">
        <v>83</v>
      </c>
      <c r="B20" s="254"/>
      <c r="C20" s="90" t="s">
        <v>312</v>
      </c>
      <c r="D20" s="168">
        <v>35</v>
      </c>
      <c r="E20" s="168">
        <v>35</v>
      </c>
      <c r="F20" s="164">
        <f t="shared" si="2"/>
        <v>0</v>
      </c>
      <c r="G20" s="168">
        <v>35</v>
      </c>
      <c r="H20" s="164">
        <f t="shared" si="3"/>
        <v>0</v>
      </c>
      <c r="I20" s="91">
        <v>33040</v>
      </c>
      <c r="J20" s="91" t="s">
        <v>274</v>
      </c>
      <c r="K20" s="168">
        <v>152218.23999999999</v>
      </c>
      <c r="L20" s="168">
        <v>248582.37</v>
      </c>
      <c r="M20" s="91" t="s">
        <v>196</v>
      </c>
      <c r="N20" s="92" t="s">
        <v>311</v>
      </c>
      <c r="O20" s="109"/>
      <c r="P20" s="109"/>
    </row>
    <row r="21" spans="1:19" ht="38.25" x14ac:dyDescent="0.2">
      <c r="A21" s="89" t="s">
        <v>82</v>
      </c>
      <c r="B21" s="254"/>
      <c r="C21" s="90" t="s">
        <v>312</v>
      </c>
      <c r="D21" s="168">
        <v>35</v>
      </c>
      <c r="E21" s="168">
        <v>35</v>
      </c>
      <c r="F21" s="164">
        <f t="shared" si="2"/>
        <v>0</v>
      </c>
      <c r="G21" s="168">
        <v>35</v>
      </c>
      <c r="H21" s="164">
        <f t="shared" si="3"/>
        <v>0</v>
      </c>
      <c r="I21" s="91">
        <v>33040</v>
      </c>
      <c r="J21" s="91" t="s">
        <v>270</v>
      </c>
      <c r="K21" s="168">
        <v>9674.48</v>
      </c>
      <c r="L21" s="168">
        <v>12909.3</v>
      </c>
      <c r="M21" s="91" t="s">
        <v>132</v>
      </c>
      <c r="N21" s="92" t="s">
        <v>407</v>
      </c>
      <c r="O21" s="109"/>
      <c r="P21" s="109"/>
    </row>
    <row r="22" spans="1:19" ht="17.25" customHeight="1" x14ac:dyDescent="0.2">
      <c r="A22" s="89" t="s">
        <v>92</v>
      </c>
      <c r="B22" s="254"/>
      <c r="C22" s="90" t="s">
        <v>312</v>
      </c>
      <c r="D22" s="168">
        <v>15</v>
      </c>
      <c r="E22" s="168">
        <v>15</v>
      </c>
      <c r="F22" s="164">
        <f t="shared" si="2"/>
        <v>0</v>
      </c>
      <c r="G22" s="168">
        <v>15</v>
      </c>
      <c r="H22" s="164">
        <f>ROUND((G22-E22)/E22,3)</f>
        <v>0</v>
      </c>
      <c r="I22" s="91">
        <v>33040</v>
      </c>
      <c r="J22" s="91" t="s">
        <v>270</v>
      </c>
      <c r="K22" s="168">
        <v>9674.48</v>
      </c>
      <c r="L22" s="168">
        <v>12909.3</v>
      </c>
      <c r="M22" s="91" t="s">
        <v>93</v>
      </c>
      <c r="N22" s="92" t="s">
        <v>89</v>
      </c>
      <c r="O22" s="109"/>
      <c r="P22" s="109"/>
    </row>
    <row r="23" spans="1:19" ht="25.5" x14ac:dyDescent="0.2">
      <c r="A23" s="89" t="s">
        <v>84</v>
      </c>
      <c r="B23" s="254"/>
      <c r="C23" s="90" t="s">
        <v>312</v>
      </c>
      <c r="D23" s="168">
        <v>30</v>
      </c>
      <c r="E23" s="168">
        <v>30</v>
      </c>
      <c r="F23" s="164">
        <f t="shared" si="2"/>
        <v>0</v>
      </c>
      <c r="G23" s="168">
        <v>30</v>
      </c>
      <c r="H23" s="164">
        <f t="shared" si="3"/>
        <v>0</v>
      </c>
      <c r="I23" s="91">
        <v>33040</v>
      </c>
      <c r="J23" s="91" t="s">
        <v>275</v>
      </c>
      <c r="K23" s="168">
        <v>12046.37</v>
      </c>
      <c r="L23" s="168">
        <v>4224.53</v>
      </c>
      <c r="M23" s="91" t="s">
        <v>88</v>
      </c>
      <c r="N23" s="92" t="s">
        <v>89</v>
      </c>
      <c r="O23" s="109"/>
      <c r="P23" s="109"/>
    </row>
    <row r="24" spans="1:19" ht="18.75" customHeight="1" x14ac:dyDescent="0.2">
      <c r="A24" s="89" t="s">
        <v>81</v>
      </c>
      <c r="B24" s="254"/>
      <c r="C24" s="90" t="s">
        <v>312</v>
      </c>
      <c r="D24" s="168">
        <v>15</v>
      </c>
      <c r="E24" s="168">
        <v>15</v>
      </c>
      <c r="F24" s="164">
        <f t="shared" si="2"/>
        <v>0</v>
      </c>
      <c r="G24" s="168">
        <v>15</v>
      </c>
      <c r="H24" s="164">
        <f t="shared" si="3"/>
        <v>0</v>
      </c>
      <c r="I24" s="91">
        <v>33040</v>
      </c>
      <c r="J24" s="91" t="s">
        <v>269</v>
      </c>
      <c r="K24" s="168">
        <v>9159.5499999999993</v>
      </c>
      <c r="L24" s="168">
        <v>83391.88</v>
      </c>
      <c r="M24" s="91" t="s">
        <v>86</v>
      </c>
      <c r="N24" s="92" t="s">
        <v>89</v>
      </c>
      <c r="O24" s="109"/>
      <c r="P24" s="109"/>
    </row>
    <row r="25" spans="1:19" ht="17.25" customHeight="1" x14ac:dyDescent="0.2">
      <c r="A25" s="89" t="s">
        <v>97</v>
      </c>
      <c r="B25" s="254"/>
      <c r="C25" s="90" t="s">
        <v>312</v>
      </c>
      <c r="D25" s="168">
        <v>15</v>
      </c>
      <c r="E25" s="168">
        <v>15</v>
      </c>
      <c r="F25" s="164">
        <f t="shared" si="2"/>
        <v>0</v>
      </c>
      <c r="G25" s="168">
        <v>15</v>
      </c>
      <c r="H25" s="164">
        <f t="shared" si="3"/>
        <v>0</v>
      </c>
      <c r="I25" s="91">
        <v>33040</v>
      </c>
      <c r="J25" s="91" t="s">
        <v>269</v>
      </c>
      <c r="K25" s="168">
        <v>9159.5499999999993</v>
      </c>
      <c r="L25" s="168">
        <v>83391.88</v>
      </c>
      <c r="M25" s="91" t="s">
        <v>87</v>
      </c>
      <c r="N25" s="92" t="s">
        <v>89</v>
      </c>
      <c r="O25" s="109"/>
      <c r="P25" s="109"/>
    </row>
    <row r="26" spans="1:19" ht="38.25" x14ac:dyDescent="0.2">
      <c r="A26" s="89" t="s">
        <v>104</v>
      </c>
      <c r="B26" s="254"/>
      <c r="C26" s="90" t="s">
        <v>312</v>
      </c>
      <c r="D26" s="168">
        <v>250</v>
      </c>
      <c r="E26" s="168">
        <v>100</v>
      </c>
      <c r="F26" s="164">
        <f t="shared" si="2"/>
        <v>-0.6</v>
      </c>
      <c r="G26" s="168">
        <v>100</v>
      </c>
      <c r="H26" s="164">
        <f t="shared" si="3"/>
        <v>0</v>
      </c>
      <c r="I26" s="91">
        <v>33040</v>
      </c>
      <c r="J26" s="91" t="s">
        <v>271</v>
      </c>
      <c r="K26" s="168" t="s">
        <v>271</v>
      </c>
      <c r="L26" s="168" t="s">
        <v>271</v>
      </c>
      <c r="M26" s="91" t="s">
        <v>337</v>
      </c>
      <c r="N26" s="92" t="s">
        <v>405</v>
      </c>
      <c r="O26" s="109"/>
      <c r="P26" s="109"/>
    </row>
    <row r="27" spans="1:19" ht="26.25" thickBot="1" x14ac:dyDescent="0.25">
      <c r="A27" s="235" t="s">
        <v>187</v>
      </c>
      <c r="B27" s="266"/>
      <c r="C27" s="236" t="s">
        <v>312</v>
      </c>
      <c r="D27" s="238">
        <v>0</v>
      </c>
      <c r="E27" s="238">
        <v>0</v>
      </c>
      <c r="F27" s="98">
        <v>0</v>
      </c>
      <c r="G27" s="238">
        <v>0</v>
      </c>
      <c r="H27" s="98">
        <v>0</v>
      </c>
      <c r="I27" s="237">
        <v>33040</v>
      </c>
      <c r="J27" s="237" t="s">
        <v>271</v>
      </c>
      <c r="K27" s="238" t="s">
        <v>271</v>
      </c>
      <c r="L27" s="238" t="s">
        <v>271</v>
      </c>
      <c r="M27" s="237" t="s">
        <v>285</v>
      </c>
      <c r="N27" s="282" t="s">
        <v>89</v>
      </c>
      <c r="O27" s="109"/>
      <c r="P27" s="109"/>
    </row>
    <row r="28" spans="1:19" s="115" customFormat="1" ht="18" customHeight="1" thickBot="1" x14ac:dyDescent="0.3">
      <c r="A28" s="402" t="s">
        <v>108</v>
      </c>
      <c r="B28" s="403"/>
      <c r="C28" s="245"/>
      <c r="D28" s="245"/>
      <c r="E28" s="251"/>
      <c r="F28" s="246"/>
      <c r="G28" s="246"/>
      <c r="H28" s="247"/>
      <c r="I28" s="247"/>
      <c r="J28" s="247"/>
      <c r="K28" s="247"/>
      <c r="L28" s="247"/>
      <c r="M28" s="248"/>
      <c r="N28" s="264"/>
      <c r="O28" s="223"/>
      <c r="P28" s="223"/>
      <c r="Q28" s="225"/>
      <c r="R28" s="225"/>
      <c r="S28" s="122"/>
    </row>
    <row r="29" spans="1:19" ht="25.5" x14ac:dyDescent="0.2">
      <c r="A29" s="275" t="s">
        <v>96</v>
      </c>
      <c r="B29" s="276"/>
      <c r="C29" s="277" t="s">
        <v>312</v>
      </c>
      <c r="D29" s="280">
        <v>5</v>
      </c>
      <c r="E29" s="280">
        <v>5</v>
      </c>
      <c r="F29" s="283">
        <f t="shared" si="2"/>
        <v>0</v>
      </c>
      <c r="G29" s="280">
        <v>5</v>
      </c>
      <c r="H29" s="278">
        <f>ROUND((G29-E29)/E29,3)</f>
        <v>0</v>
      </c>
      <c r="I29" s="279">
        <v>33040</v>
      </c>
      <c r="J29" s="279" t="s">
        <v>295</v>
      </c>
      <c r="K29" s="280">
        <v>78</v>
      </c>
      <c r="L29" s="280">
        <v>985.18</v>
      </c>
      <c r="M29" s="279" t="s">
        <v>106</v>
      </c>
      <c r="N29" s="281" t="s">
        <v>89</v>
      </c>
      <c r="O29" s="109"/>
      <c r="P29" s="109"/>
    </row>
    <row r="30" spans="1:19" ht="25.5" x14ac:dyDescent="0.2">
      <c r="A30" s="89" t="s">
        <v>397</v>
      </c>
      <c r="B30" s="254" t="s">
        <v>450</v>
      </c>
      <c r="C30" s="90"/>
      <c r="D30" s="168">
        <v>0</v>
      </c>
      <c r="E30" s="168">
        <v>10</v>
      </c>
      <c r="F30" s="164">
        <v>1</v>
      </c>
      <c r="G30" s="168">
        <v>10</v>
      </c>
      <c r="H30" s="164">
        <f t="shared" ref="H30:H32" si="4">ROUND((G30-E30)/E30,3)</f>
        <v>0</v>
      </c>
      <c r="I30" s="91"/>
      <c r="J30" s="91"/>
      <c r="K30" s="168"/>
      <c r="L30" s="168"/>
      <c r="M30" s="91" t="s">
        <v>398</v>
      </c>
      <c r="N30" s="92" t="s">
        <v>401</v>
      </c>
      <c r="O30" s="109"/>
      <c r="P30" s="109"/>
    </row>
    <row r="31" spans="1:19" ht="25.5" x14ac:dyDescent="0.2">
      <c r="A31" s="89" t="s">
        <v>399</v>
      </c>
      <c r="B31" s="254" t="s">
        <v>450</v>
      </c>
      <c r="C31" s="90"/>
      <c r="D31" s="168">
        <v>0</v>
      </c>
      <c r="E31" s="168">
        <v>10</v>
      </c>
      <c r="F31" s="218">
        <v>1</v>
      </c>
      <c r="G31" s="168">
        <v>10</v>
      </c>
      <c r="H31" s="164">
        <f t="shared" si="4"/>
        <v>0</v>
      </c>
      <c r="I31" s="91"/>
      <c r="J31" s="91"/>
      <c r="K31" s="168"/>
      <c r="L31" s="168"/>
      <c r="M31" s="91" t="s">
        <v>398</v>
      </c>
      <c r="N31" s="92" t="s">
        <v>401</v>
      </c>
      <c r="O31" s="109"/>
      <c r="P31" s="109"/>
    </row>
    <row r="32" spans="1:19" ht="25.5" x14ac:dyDescent="0.2">
      <c r="A32" s="89" t="s">
        <v>400</v>
      </c>
      <c r="B32" s="254" t="s">
        <v>450</v>
      </c>
      <c r="C32" s="90"/>
      <c r="D32" s="168">
        <v>0</v>
      </c>
      <c r="E32" s="168">
        <v>5</v>
      </c>
      <c r="F32" s="164">
        <v>1</v>
      </c>
      <c r="G32" s="168">
        <v>5</v>
      </c>
      <c r="H32" s="164">
        <f t="shared" si="4"/>
        <v>0</v>
      </c>
      <c r="I32" s="91"/>
      <c r="J32" s="91"/>
      <c r="K32" s="168"/>
      <c r="L32" s="168"/>
      <c r="M32" s="91" t="s">
        <v>398</v>
      </c>
      <c r="N32" s="92" t="s">
        <v>401</v>
      </c>
      <c r="O32" s="109"/>
      <c r="P32" s="109"/>
    </row>
    <row r="33" spans="1:19" ht="39" thickBot="1" x14ac:dyDescent="0.25">
      <c r="A33" s="235" t="s">
        <v>245</v>
      </c>
      <c r="B33" s="266" t="s">
        <v>360</v>
      </c>
      <c r="C33" s="236" t="s">
        <v>312</v>
      </c>
      <c r="D33" s="238">
        <v>250</v>
      </c>
      <c r="E33" s="238">
        <v>0</v>
      </c>
      <c r="F33" s="141">
        <f t="shared" si="2"/>
        <v>-1</v>
      </c>
      <c r="G33" s="238">
        <v>0</v>
      </c>
      <c r="H33" s="98">
        <v>0</v>
      </c>
      <c r="I33" s="237">
        <v>33040</v>
      </c>
      <c r="J33" s="237"/>
      <c r="K33" s="238"/>
      <c r="L33" s="238"/>
      <c r="M33" s="237" t="s">
        <v>244</v>
      </c>
      <c r="N33" s="282" t="s">
        <v>366</v>
      </c>
      <c r="O33" s="109"/>
      <c r="P33" s="109"/>
    </row>
    <row r="34" spans="1:19" s="115" customFormat="1" ht="18.75" thickBot="1" x14ac:dyDescent="0.3">
      <c r="A34" s="408" t="s">
        <v>109</v>
      </c>
      <c r="B34" s="409"/>
      <c r="C34" s="245"/>
      <c r="D34" s="245"/>
      <c r="E34" s="251"/>
      <c r="F34" s="248"/>
      <c r="G34" s="246"/>
      <c r="H34" s="247"/>
      <c r="I34" s="247"/>
      <c r="J34" s="247"/>
      <c r="K34" s="247"/>
      <c r="L34" s="247"/>
      <c r="M34" s="248"/>
      <c r="N34" s="264"/>
      <c r="O34" s="223"/>
      <c r="P34" s="223"/>
      <c r="Q34" s="225"/>
      <c r="R34" s="225"/>
      <c r="S34" s="122"/>
    </row>
    <row r="35" spans="1:19" s="115" customFormat="1" ht="18.75" thickBot="1" x14ac:dyDescent="0.3">
      <c r="A35" s="402" t="s">
        <v>110</v>
      </c>
      <c r="B35" s="403"/>
      <c r="C35" s="245"/>
      <c r="D35" s="245"/>
      <c r="E35" s="251"/>
      <c r="F35" s="248"/>
      <c r="G35" s="246"/>
      <c r="H35" s="247"/>
      <c r="I35" s="247"/>
      <c r="J35" s="247"/>
      <c r="K35" s="247"/>
      <c r="L35" s="247"/>
      <c r="M35" s="248"/>
      <c r="N35" s="264"/>
      <c r="O35" s="223"/>
      <c r="P35" s="223"/>
      <c r="Q35" s="225"/>
      <c r="R35" s="225"/>
      <c r="S35" s="122"/>
    </row>
    <row r="36" spans="1:19" ht="24" customHeight="1" thickBot="1" x14ac:dyDescent="0.25">
      <c r="A36" s="327"/>
      <c r="B36" s="328"/>
      <c r="C36" s="329"/>
      <c r="D36" s="329"/>
      <c r="E36" s="330"/>
      <c r="F36" s="328"/>
      <c r="G36" s="330"/>
      <c r="H36" s="328"/>
      <c r="I36" s="328"/>
      <c r="J36" s="328"/>
      <c r="K36" s="328"/>
      <c r="L36" s="328"/>
      <c r="M36" s="328"/>
      <c r="N36" s="331"/>
    </row>
    <row r="37" spans="1:19" s="115" customFormat="1" ht="18.75" thickBot="1" x14ac:dyDescent="0.3">
      <c r="A37" s="402" t="s">
        <v>111</v>
      </c>
      <c r="B37" s="403"/>
      <c r="C37" s="245"/>
      <c r="D37" s="245"/>
      <c r="E37" s="251"/>
      <c r="F37" s="248"/>
      <c r="G37" s="246"/>
      <c r="H37" s="247"/>
      <c r="I37" s="247"/>
      <c r="J37" s="247"/>
      <c r="K37" s="247"/>
      <c r="L37" s="247"/>
      <c r="M37" s="248"/>
      <c r="N37" s="264"/>
      <c r="O37" s="223"/>
      <c r="P37" s="223"/>
      <c r="Q37" s="225"/>
      <c r="R37" s="225"/>
      <c r="S37" s="122"/>
    </row>
    <row r="38" spans="1:19" ht="25.5" x14ac:dyDescent="0.2">
      <c r="A38" s="284" t="s">
        <v>242</v>
      </c>
      <c r="B38" s="276"/>
      <c r="C38" s="277" t="s">
        <v>312</v>
      </c>
      <c r="D38" s="280">
        <v>17</v>
      </c>
      <c r="E38" s="280">
        <v>17</v>
      </c>
      <c r="F38" s="278">
        <f t="shared" ref="F38:F43" si="5">ROUND((E38-D38)/D38,3)</f>
        <v>0</v>
      </c>
      <c r="G38" s="280">
        <v>17</v>
      </c>
      <c r="H38" s="278">
        <f t="shared" ref="H38:H43" si="6">ROUND((G38-E38)/E38,3)</f>
        <v>0</v>
      </c>
      <c r="I38" s="279">
        <v>33040</v>
      </c>
      <c r="J38" s="279" t="s">
        <v>280</v>
      </c>
      <c r="K38" s="280">
        <v>0</v>
      </c>
      <c r="L38" s="280">
        <v>4827.38</v>
      </c>
      <c r="M38" s="279" t="s">
        <v>480</v>
      </c>
      <c r="N38" s="281" t="s">
        <v>89</v>
      </c>
      <c r="O38" s="109"/>
      <c r="P38" s="109"/>
    </row>
    <row r="39" spans="1:19" ht="38.25" x14ac:dyDescent="0.2">
      <c r="A39" s="89" t="s">
        <v>232</v>
      </c>
      <c r="B39" s="254"/>
      <c r="C39" s="90" t="s">
        <v>312</v>
      </c>
      <c r="D39" s="168">
        <v>15</v>
      </c>
      <c r="E39" s="168">
        <v>15</v>
      </c>
      <c r="F39" s="164">
        <f t="shared" si="5"/>
        <v>0</v>
      </c>
      <c r="G39" s="168">
        <v>15</v>
      </c>
      <c r="H39" s="164">
        <f t="shared" si="6"/>
        <v>0</v>
      </c>
      <c r="I39" s="91">
        <v>33040</v>
      </c>
      <c r="J39" s="91" t="s">
        <v>280</v>
      </c>
      <c r="K39" s="168">
        <v>0</v>
      </c>
      <c r="L39" s="168">
        <v>4827.38</v>
      </c>
      <c r="M39" s="91" t="s">
        <v>480</v>
      </c>
      <c r="N39" s="92" t="s">
        <v>89</v>
      </c>
      <c r="O39" s="109"/>
      <c r="P39" s="109"/>
    </row>
    <row r="40" spans="1:19" ht="38.25" x14ac:dyDescent="0.2">
      <c r="A40" s="89" t="s">
        <v>231</v>
      </c>
      <c r="B40" s="254"/>
      <c r="C40" s="90" t="s">
        <v>312</v>
      </c>
      <c r="D40" s="168">
        <v>10</v>
      </c>
      <c r="E40" s="168">
        <v>10</v>
      </c>
      <c r="F40" s="164">
        <f t="shared" si="5"/>
        <v>0</v>
      </c>
      <c r="G40" s="168">
        <v>10</v>
      </c>
      <c r="H40" s="164">
        <f t="shared" si="6"/>
        <v>0</v>
      </c>
      <c r="I40" s="91">
        <v>33040</v>
      </c>
      <c r="J40" s="91" t="s">
        <v>280</v>
      </c>
      <c r="K40" s="168">
        <v>0</v>
      </c>
      <c r="L40" s="168">
        <v>4827.38</v>
      </c>
      <c r="M40" s="91" t="s">
        <v>480</v>
      </c>
      <c r="N40" s="92" t="s">
        <v>89</v>
      </c>
      <c r="O40" s="109"/>
      <c r="P40" s="109"/>
    </row>
    <row r="41" spans="1:19" ht="25.5" x14ac:dyDescent="0.2">
      <c r="A41" s="140" t="s">
        <v>258</v>
      </c>
      <c r="B41" s="254"/>
      <c r="C41" s="90" t="s">
        <v>312</v>
      </c>
      <c r="D41" s="168">
        <v>15</v>
      </c>
      <c r="E41" s="168">
        <v>15</v>
      </c>
      <c r="F41" s="164">
        <f t="shared" si="5"/>
        <v>0</v>
      </c>
      <c r="G41" s="168">
        <v>15</v>
      </c>
      <c r="H41" s="164">
        <f t="shared" si="6"/>
        <v>0</v>
      </c>
      <c r="I41" s="91">
        <v>33040</v>
      </c>
      <c r="J41" s="91" t="s">
        <v>280</v>
      </c>
      <c r="K41" s="168">
        <v>0</v>
      </c>
      <c r="L41" s="168">
        <v>4827.38</v>
      </c>
      <c r="M41" s="91" t="s">
        <v>480</v>
      </c>
      <c r="N41" s="92" t="s">
        <v>89</v>
      </c>
      <c r="O41" s="109"/>
      <c r="P41" s="109"/>
    </row>
    <row r="42" spans="1:19" ht="25.5" x14ac:dyDescent="0.2">
      <c r="A42" s="89" t="s">
        <v>296</v>
      </c>
      <c r="B42" s="254"/>
      <c r="C42" s="90" t="s">
        <v>312</v>
      </c>
      <c r="D42" s="168">
        <v>25</v>
      </c>
      <c r="E42" s="168">
        <v>25</v>
      </c>
      <c r="F42" s="164">
        <f t="shared" si="5"/>
        <v>0</v>
      </c>
      <c r="G42" s="168">
        <v>25</v>
      </c>
      <c r="H42" s="164">
        <f t="shared" si="6"/>
        <v>0</v>
      </c>
      <c r="I42" s="91">
        <v>33040</v>
      </c>
      <c r="J42" s="91" t="s">
        <v>280</v>
      </c>
      <c r="K42" s="168">
        <v>0</v>
      </c>
      <c r="L42" s="168">
        <v>4827.38</v>
      </c>
      <c r="M42" s="91" t="s">
        <v>480</v>
      </c>
      <c r="N42" s="92" t="s">
        <v>89</v>
      </c>
      <c r="O42" s="109"/>
      <c r="P42" s="109"/>
    </row>
    <row r="43" spans="1:19" ht="26.25" thickBot="1" x14ac:dyDescent="0.25">
      <c r="A43" s="89" t="s">
        <v>146</v>
      </c>
      <c r="B43" s="266"/>
      <c r="C43" s="90" t="s">
        <v>312</v>
      </c>
      <c r="D43" s="342">
        <v>20</v>
      </c>
      <c r="E43" s="342">
        <v>20</v>
      </c>
      <c r="F43" s="141">
        <f t="shared" si="5"/>
        <v>0</v>
      </c>
      <c r="G43" s="342">
        <v>20</v>
      </c>
      <c r="H43" s="164">
        <f t="shared" si="6"/>
        <v>0</v>
      </c>
      <c r="I43" s="91">
        <v>33040</v>
      </c>
      <c r="J43" s="91" t="s">
        <v>280</v>
      </c>
      <c r="K43" s="168">
        <v>0</v>
      </c>
      <c r="L43" s="168">
        <v>4827.38</v>
      </c>
      <c r="M43" s="91" t="s">
        <v>480</v>
      </c>
      <c r="N43" s="92" t="s">
        <v>89</v>
      </c>
      <c r="O43" s="109"/>
      <c r="P43" s="109"/>
    </row>
    <row r="44" spans="1:19" s="115" customFormat="1" ht="18.75" thickBot="1" x14ac:dyDescent="0.3">
      <c r="A44" s="402" t="s">
        <v>112</v>
      </c>
      <c r="B44" s="403"/>
      <c r="C44" s="244"/>
      <c r="D44" s="245"/>
      <c r="E44" s="251"/>
      <c r="F44" s="248"/>
      <c r="G44" s="246"/>
      <c r="H44" s="247"/>
      <c r="I44" s="247"/>
      <c r="J44" s="247"/>
      <c r="K44" s="247"/>
      <c r="L44" s="247"/>
      <c r="M44" s="248"/>
      <c r="N44" s="264"/>
      <c r="O44" s="223"/>
      <c r="P44" s="223"/>
      <c r="Q44" s="225"/>
      <c r="R44" s="225"/>
      <c r="S44" s="122"/>
    </row>
    <row r="45" spans="1:19" ht="25.5" x14ac:dyDescent="0.2">
      <c r="A45" s="89" t="s">
        <v>212</v>
      </c>
      <c r="B45" s="254" t="s">
        <v>286</v>
      </c>
      <c r="C45" s="90" t="s">
        <v>312</v>
      </c>
      <c r="D45" s="168">
        <v>103</v>
      </c>
      <c r="E45" s="168">
        <v>0</v>
      </c>
      <c r="F45" s="164">
        <f t="shared" ref="F45:F58" si="7">ROUND((E45-D45)/D45,3)</f>
        <v>-1</v>
      </c>
      <c r="G45" s="168">
        <v>0</v>
      </c>
      <c r="H45" s="164">
        <v>0</v>
      </c>
      <c r="I45" s="91">
        <v>33040</v>
      </c>
      <c r="J45" s="91" t="s">
        <v>281</v>
      </c>
      <c r="K45" s="168">
        <v>0</v>
      </c>
      <c r="L45" s="168">
        <v>4935.55</v>
      </c>
      <c r="M45" s="91" t="s">
        <v>247</v>
      </c>
      <c r="N45" s="92" t="s">
        <v>369</v>
      </c>
      <c r="O45" s="109"/>
      <c r="P45" s="109"/>
    </row>
    <row r="46" spans="1:19" ht="25.5" customHeight="1" x14ac:dyDescent="0.2">
      <c r="A46" s="89" t="s">
        <v>353</v>
      </c>
      <c r="B46" s="254" t="s">
        <v>450</v>
      </c>
      <c r="C46" s="90"/>
      <c r="D46" s="168">
        <v>0</v>
      </c>
      <c r="E46" s="168">
        <v>103</v>
      </c>
      <c r="F46" s="164">
        <v>1</v>
      </c>
      <c r="G46" s="168">
        <v>103</v>
      </c>
      <c r="H46" s="164">
        <f>ROUND((G46-E46)/E46,3)</f>
        <v>0</v>
      </c>
      <c r="I46" s="91"/>
      <c r="J46" s="91"/>
      <c r="K46" s="168"/>
      <c r="L46" s="168"/>
      <c r="M46" s="91" t="s">
        <v>247</v>
      </c>
      <c r="N46" s="92" t="s">
        <v>370</v>
      </c>
      <c r="O46" s="109"/>
      <c r="P46" s="109"/>
    </row>
    <row r="47" spans="1:19" ht="25.5" x14ac:dyDescent="0.2">
      <c r="A47" s="89" t="s">
        <v>147</v>
      </c>
      <c r="B47" s="254" t="s">
        <v>286</v>
      </c>
      <c r="C47" s="90" t="s">
        <v>312</v>
      </c>
      <c r="D47" s="168">
        <v>160</v>
      </c>
      <c r="E47" s="168">
        <v>0</v>
      </c>
      <c r="F47" s="164">
        <f t="shared" si="7"/>
        <v>-1</v>
      </c>
      <c r="G47" s="168">
        <v>0</v>
      </c>
      <c r="H47" s="164">
        <v>0</v>
      </c>
      <c r="I47" s="91">
        <v>33040</v>
      </c>
      <c r="J47" s="91" t="s">
        <v>281</v>
      </c>
      <c r="K47" s="168">
        <v>0</v>
      </c>
      <c r="L47" s="168">
        <v>4935.55</v>
      </c>
      <c r="M47" s="91" t="s">
        <v>247</v>
      </c>
      <c r="N47" s="92" t="s">
        <v>371</v>
      </c>
      <c r="O47" s="109"/>
      <c r="P47" s="109"/>
    </row>
    <row r="48" spans="1:19" s="159" customFormat="1" ht="25.5" customHeight="1" x14ac:dyDescent="0.2">
      <c r="A48" s="89" t="s">
        <v>354</v>
      </c>
      <c r="B48" s="254" t="s">
        <v>450</v>
      </c>
      <c r="C48" s="90"/>
      <c r="D48" s="168">
        <v>0</v>
      </c>
      <c r="E48" s="168">
        <v>80</v>
      </c>
      <c r="F48" s="164">
        <v>1</v>
      </c>
      <c r="G48" s="168">
        <v>80</v>
      </c>
      <c r="H48" s="164">
        <f>ROUND((G48-E48)/E48,3)</f>
        <v>0</v>
      </c>
      <c r="I48" s="91"/>
      <c r="J48" s="91"/>
      <c r="K48" s="168"/>
      <c r="L48" s="168"/>
      <c r="M48" s="91" t="s">
        <v>457</v>
      </c>
      <c r="N48" s="92" t="s">
        <v>372</v>
      </c>
      <c r="O48" s="272"/>
      <c r="P48" s="272"/>
      <c r="Q48" s="274"/>
      <c r="R48" s="274"/>
      <c r="S48" s="160"/>
    </row>
    <row r="49" spans="1:19" s="159" customFormat="1" ht="25.5" customHeight="1" x14ac:dyDescent="0.2">
      <c r="A49" s="89" t="s">
        <v>355</v>
      </c>
      <c r="B49" s="254" t="s">
        <v>450</v>
      </c>
      <c r="C49" s="90"/>
      <c r="D49" s="168">
        <v>0</v>
      </c>
      <c r="E49" s="168">
        <v>80</v>
      </c>
      <c r="F49" s="164">
        <v>1</v>
      </c>
      <c r="G49" s="168">
        <v>80</v>
      </c>
      <c r="H49" s="164">
        <f>ROUND((G49-E49)/E49,3)</f>
        <v>0</v>
      </c>
      <c r="I49" s="91"/>
      <c r="J49" s="91"/>
      <c r="K49" s="168"/>
      <c r="L49" s="168"/>
      <c r="M49" s="91" t="s">
        <v>457</v>
      </c>
      <c r="N49" s="92" t="s">
        <v>373</v>
      </c>
      <c r="O49" s="272"/>
      <c r="P49" s="272"/>
      <c r="Q49" s="274"/>
      <c r="R49" s="274"/>
      <c r="S49" s="160"/>
    </row>
    <row r="50" spans="1:19" ht="25.5" x14ac:dyDescent="0.2">
      <c r="A50" s="89" t="s">
        <v>211</v>
      </c>
      <c r="B50" s="254" t="s">
        <v>451</v>
      </c>
      <c r="C50" s="90" t="s">
        <v>312</v>
      </c>
      <c r="D50" s="168">
        <v>60</v>
      </c>
      <c r="E50" s="168">
        <v>120</v>
      </c>
      <c r="F50" s="164">
        <f t="shared" si="7"/>
        <v>1</v>
      </c>
      <c r="G50" s="168">
        <v>120</v>
      </c>
      <c r="H50" s="164">
        <f t="shared" ref="H50:H57" si="8">ROUND((G50-E50)/E50,3)</f>
        <v>0</v>
      </c>
      <c r="I50" s="91">
        <v>33040</v>
      </c>
      <c r="J50" s="91" t="s">
        <v>281</v>
      </c>
      <c r="K50" s="168">
        <v>0</v>
      </c>
      <c r="L50" s="168">
        <v>4935.55</v>
      </c>
      <c r="M50" s="91" t="s">
        <v>247</v>
      </c>
      <c r="N50" s="92" t="s">
        <v>240</v>
      </c>
      <c r="O50" s="109"/>
      <c r="P50" s="109"/>
    </row>
    <row r="51" spans="1:19" ht="25.5" x14ac:dyDescent="0.2">
      <c r="A51" s="89" t="s">
        <v>217</v>
      </c>
      <c r="B51" s="254" t="s">
        <v>451</v>
      </c>
      <c r="C51" s="90" t="s">
        <v>312</v>
      </c>
      <c r="D51" s="168">
        <v>20</v>
      </c>
      <c r="E51" s="343">
        <v>100</v>
      </c>
      <c r="F51" s="164">
        <f t="shared" si="7"/>
        <v>4</v>
      </c>
      <c r="G51" s="168">
        <v>100</v>
      </c>
      <c r="H51" s="164">
        <f t="shared" si="8"/>
        <v>0</v>
      </c>
      <c r="I51" s="91">
        <v>33040</v>
      </c>
      <c r="J51" s="91" t="s">
        <v>281</v>
      </c>
      <c r="K51" s="168">
        <v>0</v>
      </c>
      <c r="L51" s="168">
        <v>4935.55</v>
      </c>
      <c r="M51" s="91" t="s">
        <v>247</v>
      </c>
      <c r="N51" s="92" t="s">
        <v>240</v>
      </c>
      <c r="O51" s="109"/>
      <c r="P51" s="109"/>
    </row>
    <row r="52" spans="1:19" s="159" customFormat="1" ht="25.5" x14ac:dyDescent="0.2">
      <c r="A52" s="89" t="s">
        <v>367</v>
      </c>
      <c r="B52" s="254" t="s">
        <v>450</v>
      </c>
      <c r="C52" s="90"/>
      <c r="D52" s="168"/>
      <c r="E52" s="343">
        <v>75</v>
      </c>
      <c r="F52" s="164">
        <v>1</v>
      </c>
      <c r="G52" s="168">
        <v>75</v>
      </c>
      <c r="H52" s="164">
        <f t="shared" si="8"/>
        <v>0</v>
      </c>
      <c r="I52" s="91"/>
      <c r="J52" s="91"/>
      <c r="K52" s="168"/>
      <c r="L52" s="168"/>
      <c r="M52" s="91" t="s">
        <v>457</v>
      </c>
      <c r="N52" s="92" t="s">
        <v>374</v>
      </c>
      <c r="O52" s="272"/>
      <c r="P52" s="272"/>
      <c r="Q52" s="274"/>
      <c r="R52" s="274"/>
      <c r="S52" s="160"/>
    </row>
    <row r="53" spans="1:19" ht="25.5" x14ac:dyDescent="0.2">
      <c r="A53" s="89" t="s">
        <v>213</v>
      </c>
      <c r="B53" s="254"/>
      <c r="C53" s="90" t="s">
        <v>312</v>
      </c>
      <c r="D53" s="168">
        <v>75</v>
      </c>
      <c r="E53" s="168">
        <v>75</v>
      </c>
      <c r="F53" s="164">
        <f t="shared" si="7"/>
        <v>0</v>
      </c>
      <c r="G53" s="168">
        <v>75</v>
      </c>
      <c r="H53" s="164">
        <f t="shared" si="8"/>
        <v>0</v>
      </c>
      <c r="I53" s="91">
        <v>33040</v>
      </c>
      <c r="J53" s="91" t="s">
        <v>281</v>
      </c>
      <c r="K53" s="168">
        <v>0</v>
      </c>
      <c r="L53" s="168">
        <v>4935.55</v>
      </c>
      <c r="M53" s="91" t="s">
        <v>247</v>
      </c>
      <c r="N53" s="92" t="s">
        <v>89</v>
      </c>
      <c r="O53" s="109"/>
      <c r="P53" s="109"/>
    </row>
    <row r="54" spans="1:19" s="159" customFormat="1" ht="25.5" customHeight="1" x14ac:dyDescent="0.2">
      <c r="A54" s="89" t="s">
        <v>356</v>
      </c>
      <c r="B54" s="254" t="s">
        <v>450</v>
      </c>
      <c r="C54" s="90"/>
      <c r="D54" s="168">
        <v>0</v>
      </c>
      <c r="E54" s="168">
        <v>60</v>
      </c>
      <c r="F54" s="164">
        <v>1</v>
      </c>
      <c r="G54" s="168">
        <v>60</v>
      </c>
      <c r="H54" s="164">
        <f t="shared" si="8"/>
        <v>0</v>
      </c>
      <c r="I54" s="91"/>
      <c r="J54" s="91"/>
      <c r="K54" s="168"/>
      <c r="L54" s="168"/>
      <c r="M54" s="91" t="s">
        <v>457</v>
      </c>
      <c r="N54" s="92" t="s">
        <v>375</v>
      </c>
      <c r="O54" s="272"/>
      <c r="P54" s="272"/>
      <c r="Q54" s="274"/>
      <c r="R54" s="274"/>
      <c r="S54" s="160"/>
    </row>
    <row r="55" spans="1:19" ht="25.5" x14ac:dyDescent="0.2">
      <c r="A55" s="89" t="s">
        <v>216</v>
      </c>
      <c r="B55" s="254"/>
      <c r="C55" s="90" t="s">
        <v>312</v>
      </c>
      <c r="D55" s="168">
        <v>76</v>
      </c>
      <c r="E55" s="168">
        <v>76</v>
      </c>
      <c r="F55" s="164">
        <f t="shared" si="7"/>
        <v>0</v>
      </c>
      <c r="G55" s="168">
        <v>76</v>
      </c>
      <c r="H55" s="164">
        <f t="shared" si="8"/>
        <v>0</v>
      </c>
      <c r="I55" s="91">
        <v>33040</v>
      </c>
      <c r="J55" s="91" t="s">
        <v>281</v>
      </c>
      <c r="K55" s="168">
        <v>0</v>
      </c>
      <c r="L55" s="168">
        <v>4935.55</v>
      </c>
      <c r="M55" s="91" t="s">
        <v>247</v>
      </c>
      <c r="N55" s="92" t="s">
        <v>89</v>
      </c>
      <c r="O55" s="109"/>
      <c r="P55" s="109"/>
    </row>
    <row r="56" spans="1:19" ht="25.5" x14ac:dyDescent="0.2">
      <c r="A56" s="89" t="s">
        <v>214</v>
      </c>
      <c r="B56" s="254" t="s">
        <v>451</v>
      </c>
      <c r="C56" s="90" t="s">
        <v>312</v>
      </c>
      <c r="D56" s="168">
        <v>114</v>
      </c>
      <c r="E56" s="168">
        <v>118</v>
      </c>
      <c r="F56" s="164">
        <f t="shared" si="7"/>
        <v>3.5000000000000003E-2</v>
      </c>
      <c r="G56" s="168">
        <v>118</v>
      </c>
      <c r="H56" s="164">
        <f t="shared" si="8"/>
        <v>0</v>
      </c>
      <c r="I56" s="91">
        <v>33040</v>
      </c>
      <c r="J56" s="91" t="s">
        <v>281</v>
      </c>
      <c r="K56" s="168">
        <v>0</v>
      </c>
      <c r="L56" s="168">
        <v>4935.55</v>
      </c>
      <c r="M56" s="91" t="s">
        <v>247</v>
      </c>
      <c r="N56" s="92" t="s">
        <v>240</v>
      </c>
      <c r="O56" s="109"/>
      <c r="P56" s="109"/>
    </row>
    <row r="57" spans="1:19" s="159" customFormat="1" ht="25.5" x14ac:dyDescent="0.2">
      <c r="A57" s="89" t="s">
        <v>368</v>
      </c>
      <c r="B57" s="254" t="s">
        <v>450</v>
      </c>
      <c r="C57" s="90"/>
      <c r="D57" s="168"/>
      <c r="E57" s="168">
        <v>100</v>
      </c>
      <c r="F57" s="164">
        <v>1</v>
      </c>
      <c r="G57" s="168">
        <v>100</v>
      </c>
      <c r="H57" s="164">
        <f t="shared" si="8"/>
        <v>0</v>
      </c>
      <c r="I57" s="91"/>
      <c r="J57" s="91"/>
      <c r="K57" s="168"/>
      <c r="L57" s="168"/>
      <c r="M57" s="91" t="s">
        <v>457</v>
      </c>
      <c r="N57" s="92" t="s">
        <v>376</v>
      </c>
      <c r="O57" s="272"/>
      <c r="P57" s="272"/>
      <c r="Q57" s="274"/>
      <c r="R57" s="274"/>
      <c r="S57" s="160"/>
    </row>
    <row r="58" spans="1:19" ht="26.25" thickBot="1" x14ac:dyDescent="0.25">
      <c r="A58" s="235" t="s">
        <v>215</v>
      </c>
      <c r="B58" s="266" t="s">
        <v>286</v>
      </c>
      <c r="C58" s="236" t="s">
        <v>312</v>
      </c>
      <c r="D58" s="238">
        <v>45</v>
      </c>
      <c r="E58" s="238">
        <v>0</v>
      </c>
      <c r="F58" s="98">
        <f t="shared" si="7"/>
        <v>-1</v>
      </c>
      <c r="G58" s="238">
        <v>0</v>
      </c>
      <c r="H58" s="98">
        <v>0</v>
      </c>
      <c r="I58" s="237">
        <v>33040</v>
      </c>
      <c r="J58" s="237" t="s">
        <v>281</v>
      </c>
      <c r="K58" s="238">
        <v>0</v>
      </c>
      <c r="L58" s="238">
        <v>4935.55</v>
      </c>
      <c r="M58" s="237" t="s">
        <v>247</v>
      </c>
      <c r="N58" s="282" t="s">
        <v>377</v>
      </c>
      <c r="O58" s="109"/>
      <c r="P58" s="109"/>
    </row>
    <row r="59" spans="1:19" s="115" customFormat="1" ht="18.75" thickBot="1" x14ac:dyDescent="0.3">
      <c r="A59" s="402" t="s">
        <v>131</v>
      </c>
      <c r="B59" s="403"/>
      <c r="C59" s="244"/>
      <c r="D59" s="245"/>
      <c r="E59" s="251"/>
      <c r="F59" s="248"/>
      <c r="G59" s="246"/>
      <c r="H59" s="247"/>
      <c r="I59" s="247"/>
      <c r="J59" s="247"/>
      <c r="K59" s="247"/>
      <c r="L59" s="247"/>
      <c r="M59" s="248"/>
      <c r="N59" s="264"/>
      <c r="O59" s="223"/>
      <c r="P59" s="223"/>
      <c r="Q59" s="225"/>
      <c r="R59" s="225"/>
      <c r="S59" s="122"/>
    </row>
    <row r="60" spans="1:19" ht="26.25" thickBot="1" x14ac:dyDescent="0.25">
      <c r="A60" s="285" t="s">
        <v>149</v>
      </c>
      <c r="B60" s="286" t="s">
        <v>451</v>
      </c>
      <c r="C60" s="287" t="s">
        <v>312</v>
      </c>
      <c r="D60" s="290">
        <v>39.200000000000003</v>
      </c>
      <c r="E60" s="290">
        <v>80</v>
      </c>
      <c r="F60" s="288">
        <f t="shared" ref="F60:F68" si="9">ROUND((E60-D60)/D60,3)</f>
        <v>1.0409999999999999</v>
      </c>
      <c r="G60" s="290">
        <v>80</v>
      </c>
      <c r="H60" s="288">
        <f t="shared" ref="H60:H68" si="10">ROUND((G60-E60)/E60,3)</f>
        <v>0</v>
      </c>
      <c r="I60" s="289">
        <v>33040</v>
      </c>
      <c r="J60" s="289" t="s">
        <v>140</v>
      </c>
      <c r="K60" s="290">
        <v>0</v>
      </c>
      <c r="L60" s="290">
        <v>9141.19</v>
      </c>
      <c r="M60" s="289" t="s">
        <v>246</v>
      </c>
      <c r="N60" s="291" t="s">
        <v>458</v>
      </c>
      <c r="O60" s="109"/>
      <c r="P60" s="109"/>
    </row>
    <row r="61" spans="1:19" s="159" customFormat="1" ht="25.5" customHeight="1" x14ac:dyDescent="0.2">
      <c r="A61" s="292" t="s">
        <v>357</v>
      </c>
      <c r="B61" s="293" t="s">
        <v>450</v>
      </c>
      <c r="C61" s="294"/>
      <c r="D61" s="296">
        <v>0</v>
      </c>
      <c r="E61" s="296">
        <v>25</v>
      </c>
      <c r="F61" s="295">
        <v>1</v>
      </c>
      <c r="G61" s="296">
        <v>25</v>
      </c>
      <c r="H61" s="288">
        <f t="shared" si="10"/>
        <v>0</v>
      </c>
      <c r="I61" s="227"/>
      <c r="J61" s="227"/>
      <c r="K61" s="296"/>
      <c r="L61" s="296"/>
      <c r="M61" s="227" t="s">
        <v>457</v>
      </c>
      <c r="N61" s="226" t="s">
        <v>378</v>
      </c>
      <c r="O61" s="272"/>
      <c r="P61" s="272"/>
      <c r="Q61" s="274"/>
      <c r="R61" s="274"/>
      <c r="S61" s="160"/>
    </row>
    <row r="62" spans="1:19" ht="38.25" x14ac:dyDescent="0.2">
      <c r="A62" s="292" t="s">
        <v>192</v>
      </c>
      <c r="B62" s="293" t="s">
        <v>451</v>
      </c>
      <c r="C62" s="294" t="s">
        <v>312</v>
      </c>
      <c r="D62" s="296">
        <v>48.8</v>
      </c>
      <c r="E62" s="296">
        <v>55</v>
      </c>
      <c r="F62" s="295">
        <f t="shared" si="9"/>
        <v>0.127</v>
      </c>
      <c r="G62" s="296">
        <v>55</v>
      </c>
      <c r="H62" s="295">
        <f t="shared" si="10"/>
        <v>0</v>
      </c>
      <c r="I62" s="227">
        <v>33040</v>
      </c>
      <c r="J62" s="227" t="s">
        <v>140</v>
      </c>
      <c r="K62" s="296">
        <v>0</v>
      </c>
      <c r="L62" s="296">
        <v>9141.19</v>
      </c>
      <c r="M62" s="227" t="s">
        <v>247</v>
      </c>
      <c r="N62" s="226" t="s">
        <v>459</v>
      </c>
      <c r="O62" s="109"/>
      <c r="P62" s="109"/>
    </row>
    <row r="63" spans="1:19" ht="25.5" x14ac:dyDescent="0.2">
      <c r="A63" s="292" t="s">
        <v>148</v>
      </c>
      <c r="B63" s="293" t="s">
        <v>451</v>
      </c>
      <c r="C63" s="294" t="s">
        <v>312</v>
      </c>
      <c r="D63" s="296">
        <v>38.200000000000003</v>
      </c>
      <c r="E63" s="296">
        <v>60</v>
      </c>
      <c r="F63" s="295">
        <f t="shared" si="9"/>
        <v>0.57099999999999995</v>
      </c>
      <c r="G63" s="296">
        <v>60</v>
      </c>
      <c r="H63" s="295">
        <f t="shared" si="10"/>
        <v>0</v>
      </c>
      <c r="I63" s="227">
        <v>33040</v>
      </c>
      <c r="J63" s="227" t="s">
        <v>140</v>
      </c>
      <c r="K63" s="296">
        <v>0</v>
      </c>
      <c r="L63" s="296">
        <v>9141.19</v>
      </c>
      <c r="M63" s="227" t="s">
        <v>246</v>
      </c>
      <c r="N63" s="226" t="s">
        <v>460</v>
      </c>
      <c r="O63" s="109"/>
      <c r="P63" s="109"/>
    </row>
    <row r="64" spans="1:19" ht="25.5" x14ac:dyDescent="0.2">
      <c r="A64" s="292" t="s">
        <v>150</v>
      </c>
      <c r="B64" s="293" t="s">
        <v>451</v>
      </c>
      <c r="C64" s="294" t="s">
        <v>312</v>
      </c>
      <c r="D64" s="296">
        <v>44.6</v>
      </c>
      <c r="E64" s="296">
        <v>60</v>
      </c>
      <c r="F64" s="295">
        <f t="shared" si="9"/>
        <v>0.34499999999999997</v>
      </c>
      <c r="G64" s="296">
        <v>60</v>
      </c>
      <c r="H64" s="295">
        <f t="shared" si="10"/>
        <v>0</v>
      </c>
      <c r="I64" s="227">
        <v>33040</v>
      </c>
      <c r="J64" s="227" t="s">
        <v>140</v>
      </c>
      <c r="K64" s="296">
        <v>0</v>
      </c>
      <c r="L64" s="296">
        <v>9141.19</v>
      </c>
      <c r="M64" s="227" t="s">
        <v>247</v>
      </c>
      <c r="N64" s="226" t="s">
        <v>461</v>
      </c>
      <c r="O64" s="109"/>
      <c r="P64" s="109"/>
    </row>
    <row r="65" spans="1:19" ht="38.25" x14ac:dyDescent="0.2">
      <c r="A65" s="292" t="s">
        <v>161</v>
      </c>
      <c r="B65" s="293"/>
      <c r="C65" s="294" t="s">
        <v>312</v>
      </c>
      <c r="D65" s="296">
        <v>82.7</v>
      </c>
      <c r="E65" s="296">
        <v>82.7</v>
      </c>
      <c r="F65" s="295">
        <f t="shared" si="9"/>
        <v>0</v>
      </c>
      <c r="G65" s="296">
        <v>82.7</v>
      </c>
      <c r="H65" s="295">
        <f t="shared" si="10"/>
        <v>0</v>
      </c>
      <c r="I65" s="227">
        <v>33040</v>
      </c>
      <c r="J65" s="227" t="s">
        <v>140</v>
      </c>
      <c r="K65" s="296">
        <v>0</v>
      </c>
      <c r="L65" s="296">
        <v>9141.19</v>
      </c>
      <c r="M65" s="227" t="s">
        <v>247</v>
      </c>
      <c r="N65" s="226" t="s">
        <v>462</v>
      </c>
      <c r="O65" s="109"/>
      <c r="P65" s="109"/>
    </row>
    <row r="66" spans="1:19" s="159" customFormat="1" ht="25.5" customHeight="1" x14ac:dyDescent="0.2">
      <c r="A66" s="292" t="s">
        <v>358</v>
      </c>
      <c r="B66" s="293" t="s">
        <v>450</v>
      </c>
      <c r="C66" s="294"/>
      <c r="D66" s="296">
        <v>0</v>
      </c>
      <c r="E66" s="296">
        <v>75</v>
      </c>
      <c r="F66" s="295">
        <v>1</v>
      </c>
      <c r="G66" s="296">
        <v>75</v>
      </c>
      <c r="H66" s="295">
        <f t="shared" si="10"/>
        <v>0</v>
      </c>
      <c r="I66" s="227"/>
      <c r="J66" s="227"/>
      <c r="K66" s="296"/>
      <c r="L66" s="296"/>
      <c r="M66" s="227" t="s">
        <v>457</v>
      </c>
      <c r="N66" s="226" t="s">
        <v>379</v>
      </c>
      <c r="O66" s="272"/>
      <c r="P66" s="272"/>
      <c r="Q66" s="274"/>
      <c r="R66" s="274"/>
      <c r="S66" s="160"/>
    </row>
    <row r="67" spans="1:19" s="159" customFormat="1" ht="25.5" customHeight="1" x14ac:dyDescent="0.2">
      <c r="A67" s="292" t="s">
        <v>359</v>
      </c>
      <c r="B67" s="293" t="s">
        <v>450</v>
      </c>
      <c r="C67" s="294"/>
      <c r="D67" s="296">
        <v>0</v>
      </c>
      <c r="E67" s="296">
        <v>75</v>
      </c>
      <c r="F67" s="295">
        <v>1</v>
      </c>
      <c r="G67" s="296">
        <v>75</v>
      </c>
      <c r="H67" s="295">
        <f t="shared" si="10"/>
        <v>0</v>
      </c>
      <c r="I67" s="227"/>
      <c r="J67" s="227"/>
      <c r="K67" s="296"/>
      <c r="L67" s="296"/>
      <c r="M67" s="227" t="s">
        <v>457</v>
      </c>
      <c r="N67" s="226" t="s">
        <v>380</v>
      </c>
      <c r="O67" s="272"/>
      <c r="P67" s="272"/>
      <c r="Q67" s="274"/>
      <c r="R67" s="274"/>
      <c r="S67" s="160"/>
    </row>
    <row r="68" spans="1:19" ht="26.25" thickBot="1" x14ac:dyDescent="0.25">
      <c r="A68" s="297" t="s">
        <v>188</v>
      </c>
      <c r="B68" s="298"/>
      <c r="C68" s="299" t="s">
        <v>312</v>
      </c>
      <c r="D68" s="302">
        <v>54.1</v>
      </c>
      <c r="E68" s="302">
        <v>54.1</v>
      </c>
      <c r="F68" s="300">
        <f t="shared" si="9"/>
        <v>0</v>
      </c>
      <c r="G68" s="302">
        <v>54.1</v>
      </c>
      <c r="H68" s="300">
        <f t="shared" si="10"/>
        <v>0</v>
      </c>
      <c r="I68" s="301">
        <v>33040</v>
      </c>
      <c r="J68" s="301" t="s">
        <v>140</v>
      </c>
      <c r="K68" s="302">
        <v>0</v>
      </c>
      <c r="L68" s="302">
        <v>9141.19</v>
      </c>
      <c r="M68" s="301" t="s">
        <v>247</v>
      </c>
      <c r="N68" s="239" t="s">
        <v>240</v>
      </c>
      <c r="O68" s="109"/>
      <c r="P68" s="109"/>
    </row>
    <row r="69" spans="1:19" s="115" customFormat="1" ht="18.75" thickBot="1" x14ac:dyDescent="0.3">
      <c r="A69" s="402" t="s">
        <v>113</v>
      </c>
      <c r="B69" s="403"/>
      <c r="C69" s="244"/>
      <c r="D69" s="245"/>
      <c r="E69" s="251"/>
      <c r="F69" s="248"/>
      <c r="G69" s="246"/>
      <c r="H69" s="247"/>
      <c r="I69" s="247"/>
      <c r="J69" s="247"/>
      <c r="K69" s="247"/>
      <c r="L69" s="247"/>
      <c r="M69" s="248"/>
      <c r="N69" s="264"/>
      <c r="O69" s="223"/>
      <c r="P69" s="223"/>
      <c r="Q69" s="225"/>
      <c r="R69" s="225"/>
      <c r="S69" s="122"/>
    </row>
    <row r="70" spans="1:19" ht="13.5" thickBot="1" x14ac:dyDescent="0.25">
      <c r="A70" s="337"/>
      <c r="B70" s="338"/>
      <c r="C70" s="338"/>
      <c r="D70" s="339"/>
      <c r="E70" s="340"/>
      <c r="F70" s="338"/>
      <c r="G70" s="340"/>
      <c r="H70" s="338"/>
      <c r="I70" s="338"/>
      <c r="J70" s="338"/>
      <c r="K70" s="338"/>
      <c r="L70" s="338"/>
      <c r="M70" s="338"/>
      <c r="N70" s="341"/>
    </row>
    <row r="71" spans="1:19" s="115" customFormat="1" ht="18.75" thickBot="1" x14ac:dyDescent="0.3">
      <c r="A71" s="402" t="s">
        <v>114</v>
      </c>
      <c r="B71" s="403"/>
      <c r="C71" s="244"/>
      <c r="D71" s="245"/>
      <c r="E71" s="251"/>
      <c r="F71" s="248"/>
      <c r="G71" s="246"/>
      <c r="H71" s="247"/>
      <c r="I71" s="247"/>
      <c r="J71" s="247"/>
      <c r="K71" s="247"/>
      <c r="L71" s="247"/>
      <c r="M71" s="248"/>
      <c r="N71" s="264"/>
      <c r="O71" s="223"/>
      <c r="P71" s="223"/>
      <c r="Q71" s="225"/>
      <c r="R71" s="225"/>
      <c r="S71" s="122"/>
    </row>
    <row r="72" spans="1:19" ht="26.25" thickBot="1" x14ac:dyDescent="0.25">
      <c r="A72" s="285" t="s">
        <v>219</v>
      </c>
      <c r="B72" s="286" t="s">
        <v>360</v>
      </c>
      <c r="C72" s="287" t="s">
        <v>312</v>
      </c>
      <c r="D72" s="290">
        <v>18.5</v>
      </c>
      <c r="E72" s="290">
        <v>0</v>
      </c>
      <c r="F72" s="288">
        <f t="shared" ref="F72:F90" si="11">ROUND((E72-D72)/D72,3)</f>
        <v>-1</v>
      </c>
      <c r="G72" s="290">
        <f>ROUND(E72*1.03,1)</f>
        <v>0</v>
      </c>
      <c r="H72" s="288">
        <v>0</v>
      </c>
      <c r="I72" s="289">
        <v>33040</v>
      </c>
      <c r="J72" s="289" t="s">
        <v>137</v>
      </c>
      <c r="K72" s="290">
        <v>182.52</v>
      </c>
      <c r="L72" s="290">
        <v>6664.19</v>
      </c>
      <c r="M72" s="289" t="s">
        <v>247</v>
      </c>
      <c r="N72" s="291" t="s">
        <v>381</v>
      </c>
      <c r="O72" s="109"/>
      <c r="P72" s="109"/>
    </row>
    <row r="73" spans="1:19" ht="38.25" x14ac:dyDescent="0.2">
      <c r="A73" s="304" t="s">
        <v>332</v>
      </c>
      <c r="B73" s="293" t="s">
        <v>451</v>
      </c>
      <c r="C73" s="294" t="s">
        <v>312</v>
      </c>
      <c r="D73" s="296">
        <v>30.8</v>
      </c>
      <c r="E73" s="296">
        <v>80</v>
      </c>
      <c r="F73" s="288">
        <f t="shared" si="11"/>
        <v>1.597</v>
      </c>
      <c r="G73" s="296">
        <v>80</v>
      </c>
      <c r="H73" s="295">
        <f t="shared" ref="H73:H89" si="12">ROUND((G73-E73)/E73,3)</f>
        <v>0</v>
      </c>
      <c r="I73" s="227">
        <v>33040</v>
      </c>
      <c r="J73" s="227" t="s">
        <v>137</v>
      </c>
      <c r="K73" s="296">
        <v>0</v>
      </c>
      <c r="L73" s="296">
        <v>6664.19</v>
      </c>
      <c r="M73" s="227" t="s">
        <v>457</v>
      </c>
      <c r="N73" s="226" t="s">
        <v>463</v>
      </c>
      <c r="O73" s="109"/>
      <c r="P73" s="109"/>
      <c r="S73" s="169"/>
    </row>
    <row r="74" spans="1:19" ht="25.5" x14ac:dyDescent="0.2">
      <c r="A74" s="292" t="s">
        <v>218</v>
      </c>
      <c r="B74" s="293" t="s">
        <v>286</v>
      </c>
      <c r="C74" s="294" t="s">
        <v>312</v>
      </c>
      <c r="D74" s="296">
        <v>18.5</v>
      </c>
      <c r="E74" s="296">
        <v>0</v>
      </c>
      <c r="F74" s="295">
        <f t="shared" si="11"/>
        <v>-1</v>
      </c>
      <c r="G74" s="296">
        <f t="shared" ref="G74:G88" si="13">ROUND(E74*1.03,1)</f>
        <v>0</v>
      </c>
      <c r="H74" s="295">
        <v>0</v>
      </c>
      <c r="I74" s="227">
        <v>33040</v>
      </c>
      <c r="J74" s="227" t="s">
        <v>137</v>
      </c>
      <c r="K74" s="296">
        <v>182.52</v>
      </c>
      <c r="L74" s="296">
        <v>6664.19</v>
      </c>
      <c r="M74" s="227" t="s">
        <v>247</v>
      </c>
      <c r="N74" s="226" t="s">
        <v>382</v>
      </c>
      <c r="O74" s="109"/>
      <c r="P74" s="109"/>
    </row>
    <row r="75" spans="1:19" ht="25.5" x14ac:dyDescent="0.2">
      <c r="A75" s="292" t="s">
        <v>220</v>
      </c>
      <c r="B75" s="293" t="s">
        <v>286</v>
      </c>
      <c r="C75" s="294" t="s">
        <v>312</v>
      </c>
      <c r="D75" s="296">
        <v>18.5</v>
      </c>
      <c r="E75" s="296">
        <v>0</v>
      </c>
      <c r="F75" s="295">
        <f t="shared" si="11"/>
        <v>-1</v>
      </c>
      <c r="G75" s="296">
        <f t="shared" si="13"/>
        <v>0</v>
      </c>
      <c r="H75" s="295">
        <v>0</v>
      </c>
      <c r="I75" s="227">
        <v>33040</v>
      </c>
      <c r="J75" s="227" t="s">
        <v>137</v>
      </c>
      <c r="K75" s="296">
        <v>182.52</v>
      </c>
      <c r="L75" s="296">
        <v>6664.19</v>
      </c>
      <c r="M75" s="227" t="s">
        <v>247</v>
      </c>
      <c r="N75" s="226" t="s">
        <v>382</v>
      </c>
      <c r="O75" s="109"/>
      <c r="P75" s="109"/>
    </row>
    <row r="76" spans="1:19" ht="38.25" x14ac:dyDescent="0.2">
      <c r="A76" s="304" t="s">
        <v>333</v>
      </c>
      <c r="B76" s="293" t="s">
        <v>451</v>
      </c>
      <c r="C76" s="294" t="s">
        <v>312</v>
      </c>
      <c r="D76" s="296">
        <v>35.950000000000003</v>
      </c>
      <c r="E76" s="296">
        <v>75</v>
      </c>
      <c r="F76" s="295">
        <f t="shared" si="11"/>
        <v>1.0860000000000001</v>
      </c>
      <c r="G76" s="296">
        <v>75</v>
      </c>
      <c r="H76" s="295">
        <f t="shared" si="12"/>
        <v>0</v>
      </c>
      <c r="I76" s="227">
        <v>33040</v>
      </c>
      <c r="J76" s="227" t="s">
        <v>137</v>
      </c>
      <c r="K76" s="296">
        <v>0</v>
      </c>
      <c r="L76" s="296">
        <v>6664.19</v>
      </c>
      <c r="M76" s="227" t="s">
        <v>457</v>
      </c>
      <c r="N76" s="226" t="s">
        <v>464</v>
      </c>
      <c r="O76" s="109"/>
      <c r="P76" s="109"/>
      <c r="S76" s="169"/>
    </row>
    <row r="77" spans="1:19" ht="38.25" x14ac:dyDescent="0.2">
      <c r="A77" s="292" t="s">
        <v>154</v>
      </c>
      <c r="B77" s="293" t="s">
        <v>451</v>
      </c>
      <c r="C77" s="294" t="s">
        <v>312</v>
      </c>
      <c r="D77" s="296">
        <v>18</v>
      </c>
      <c r="E77" s="296">
        <v>25</v>
      </c>
      <c r="F77" s="295">
        <f t="shared" si="11"/>
        <v>0.38900000000000001</v>
      </c>
      <c r="G77" s="296">
        <v>25</v>
      </c>
      <c r="H77" s="295">
        <f t="shared" si="12"/>
        <v>0</v>
      </c>
      <c r="I77" s="227">
        <v>33040</v>
      </c>
      <c r="J77" s="227" t="s">
        <v>137</v>
      </c>
      <c r="K77" s="296">
        <v>182.52</v>
      </c>
      <c r="L77" s="296">
        <v>6664.19</v>
      </c>
      <c r="M77" s="227" t="s">
        <v>247</v>
      </c>
      <c r="N77" s="226" t="s">
        <v>465</v>
      </c>
      <c r="O77" s="109"/>
      <c r="P77" s="109"/>
    </row>
    <row r="78" spans="1:19" ht="25.5" x14ac:dyDescent="0.2">
      <c r="A78" s="292" t="s">
        <v>221</v>
      </c>
      <c r="B78" s="293" t="s">
        <v>451</v>
      </c>
      <c r="C78" s="294" t="s">
        <v>312</v>
      </c>
      <c r="D78" s="296">
        <v>12.8</v>
      </c>
      <c r="E78" s="296">
        <v>15</v>
      </c>
      <c r="F78" s="295">
        <f t="shared" si="11"/>
        <v>0.17199999999999999</v>
      </c>
      <c r="G78" s="296">
        <v>15</v>
      </c>
      <c r="H78" s="295">
        <f t="shared" si="12"/>
        <v>0</v>
      </c>
      <c r="I78" s="227">
        <v>33040</v>
      </c>
      <c r="J78" s="227" t="s">
        <v>137</v>
      </c>
      <c r="K78" s="296">
        <v>182.52</v>
      </c>
      <c r="L78" s="296">
        <v>6664.19</v>
      </c>
      <c r="M78" s="227" t="s">
        <v>247</v>
      </c>
      <c r="N78" s="226" t="s">
        <v>466</v>
      </c>
      <c r="O78" s="109"/>
      <c r="P78" s="109"/>
    </row>
    <row r="79" spans="1:19" ht="25.5" x14ac:dyDescent="0.2">
      <c r="A79" s="292" t="s">
        <v>151</v>
      </c>
      <c r="B79" s="293" t="s">
        <v>451</v>
      </c>
      <c r="C79" s="294" t="s">
        <v>312</v>
      </c>
      <c r="D79" s="296">
        <v>57.3</v>
      </c>
      <c r="E79" s="296">
        <v>70</v>
      </c>
      <c r="F79" s="295">
        <f t="shared" si="11"/>
        <v>0.222</v>
      </c>
      <c r="G79" s="296">
        <v>70</v>
      </c>
      <c r="H79" s="295">
        <f t="shared" si="12"/>
        <v>0</v>
      </c>
      <c r="I79" s="227">
        <v>33040</v>
      </c>
      <c r="J79" s="227" t="s">
        <v>137</v>
      </c>
      <c r="K79" s="296">
        <v>182.52</v>
      </c>
      <c r="L79" s="296">
        <v>6664.19</v>
      </c>
      <c r="M79" s="227" t="s">
        <v>457</v>
      </c>
      <c r="N79" s="226" t="s">
        <v>467</v>
      </c>
      <c r="O79" s="109"/>
      <c r="P79" s="109"/>
    </row>
    <row r="80" spans="1:19" ht="25.5" x14ac:dyDescent="0.2">
      <c r="A80" s="292" t="s">
        <v>152</v>
      </c>
      <c r="B80" s="293" t="s">
        <v>451</v>
      </c>
      <c r="C80" s="294" t="s">
        <v>312</v>
      </c>
      <c r="D80" s="296">
        <v>28.6</v>
      </c>
      <c r="E80" s="296">
        <v>100</v>
      </c>
      <c r="F80" s="295">
        <f t="shared" si="11"/>
        <v>2.4969999999999999</v>
      </c>
      <c r="G80" s="296">
        <v>100</v>
      </c>
      <c r="H80" s="295">
        <f t="shared" si="12"/>
        <v>0</v>
      </c>
      <c r="I80" s="227">
        <v>33040</v>
      </c>
      <c r="J80" s="227" t="s">
        <v>137</v>
      </c>
      <c r="K80" s="296">
        <v>182.52</v>
      </c>
      <c r="L80" s="296">
        <v>6664.19</v>
      </c>
      <c r="M80" s="227" t="s">
        <v>457</v>
      </c>
      <c r="N80" s="226" t="s">
        <v>468</v>
      </c>
      <c r="O80" s="109"/>
      <c r="P80" s="109"/>
    </row>
    <row r="81" spans="1:19" ht="25.5" x14ac:dyDescent="0.2">
      <c r="A81" s="292" t="s">
        <v>153</v>
      </c>
      <c r="B81" s="293"/>
      <c r="C81" s="294" t="s">
        <v>312</v>
      </c>
      <c r="D81" s="296">
        <v>18</v>
      </c>
      <c r="E81" s="296">
        <v>18</v>
      </c>
      <c r="F81" s="295">
        <f t="shared" si="11"/>
        <v>0</v>
      </c>
      <c r="G81" s="296">
        <v>18</v>
      </c>
      <c r="H81" s="295">
        <f t="shared" si="12"/>
        <v>0</v>
      </c>
      <c r="I81" s="227">
        <v>33040</v>
      </c>
      <c r="J81" s="227" t="s">
        <v>137</v>
      </c>
      <c r="K81" s="296">
        <v>182.52</v>
      </c>
      <c r="L81" s="296">
        <v>6664.19</v>
      </c>
      <c r="M81" s="227" t="s">
        <v>247</v>
      </c>
      <c r="N81" s="226" t="s">
        <v>240</v>
      </c>
      <c r="O81" s="109"/>
      <c r="P81" s="109"/>
    </row>
    <row r="82" spans="1:19" ht="38.25" x14ac:dyDescent="0.2">
      <c r="A82" s="292" t="s">
        <v>361</v>
      </c>
      <c r="B82" s="293" t="s">
        <v>450</v>
      </c>
      <c r="C82" s="294"/>
      <c r="D82" s="296">
        <v>0</v>
      </c>
      <c r="E82" s="296">
        <v>80</v>
      </c>
      <c r="F82" s="295">
        <v>1</v>
      </c>
      <c r="G82" s="296">
        <v>80</v>
      </c>
      <c r="H82" s="295">
        <f t="shared" si="12"/>
        <v>0</v>
      </c>
      <c r="I82" s="227"/>
      <c r="J82" s="227"/>
      <c r="K82" s="296"/>
      <c r="L82" s="296"/>
      <c r="M82" s="227" t="s">
        <v>457</v>
      </c>
      <c r="N82" s="226" t="s">
        <v>383</v>
      </c>
      <c r="O82" s="109"/>
      <c r="P82" s="109"/>
    </row>
    <row r="83" spans="1:19" ht="25.5" x14ac:dyDescent="0.2">
      <c r="A83" s="292" t="s">
        <v>155</v>
      </c>
      <c r="B83" s="293" t="s">
        <v>286</v>
      </c>
      <c r="C83" s="294" t="s">
        <v>312</v>
      </c>
      <c r="D83" s="296">
        <v>17.5</v>
      </c>
      <c r="E83" s="296">
        <v>0</v>
      </c>
      <c r="F83" s="295">
        <f t="shared" si="11"/>
        <v>-1</v>
      </c>
      <c r="G83" s="296">
        <f t="shared" si="13"/>
        <v>0</v>
      </c>
      <c r="H83" s="295">
        <v>0</v>
      </c>
      <c r="I83" s="227">
        <v>33040</v>
      </c>
      <c r="J83" s="227" t="s">
        <v>137</v>
      </c>
      <c r="K83" s="296">
        <v>182.52</v>
      </c>
      <c r="L83" s="296">
        <v>6664.19</v>
      </c>
      <c r="M83" s="227" t="s">
        <v>247</v>
      </c>
      <c r="N83" s="226" t="s">
        <v>382</v>
      </c>
      <c r="O83" s="109"/>
      <c r="P83" s="109"/>
    </row>
    <row r="84" spans="1:19" ht="25.5" x14ac:dyDescent="0.2">
      <c r="A84" s="292" t="s">
        <v>222</v>
      </c>
      <c r="B84" s="293"/>
      <c r="C84" s="294" t="s">
        <v>312</v>
      </c>
      <c r="D84" s="296">
        <v>18</v>
      </c>
      <c r="E84" s="296">
        <v>18</v>
      </c>
      <c r="F84" s="295">
        <f t="shared" si="11"/>
        <v>0</v>
      </c>
      <c r="G84" s="296">
        <v>18</v>
      </c>
      <c r="H84" s="295">
        <f t="shared" si="12"/>
        <v>0</v>
      </c>
      <c r="I84" s="227">
        <v>33040</v>
      </c>
      <c r="J84" s="227" t="s">
        <v>137</v>
      </c>
      <c r="K84" s="296">
        <v>182.52</v>
      </c>
      <c r="L84" s="296">
        <v>6664.19</v>
      </c>
      <c r="M84" s="227" t="s">
        <v>247</v>
      </c>
      <c r="N84" s="226" t="s">
        <v>240</v>
      </c>
      <c r="O84" s="109"/>
      <c r="P84" s="109"/>
    </row>
    <row r="85" spans="1:19" ht="25.5" x14ac:dyDescent="0.2">
      <c r="A85" s="292" t="s">
        <v>223</v>
      </c>
      <c r="B85" s="293"/>
      <c r="C85" s="294" t="s">
        <v>312</v>
      </c>
      <c r="D85" s="296">
        <v>18</v>
      </c>
      <c r="E85" s="296">
        <v>18</v>
      </c>
      <c r="F85" s="295">
        <f t="shared" si="11"/>
        <v>0</v>
      </c>
      <c r="G85" s="296">
        <v>18</v>
      </c>
      <c r="H85" s="295">
        <f t="shared" si="12"/>
        <v>0</v>
      </c>
      <c r="I85" s="227">
        <v>33040</v>
      </c>
      <c r="J85" s="227" t="s">
        <v>137</v>
      </c>
      <c r="K85" s="296">
        <v>182.52</v>
      </c>
      <c r="L85" s="296">
        <v>6664.19</v>
      </c>
      <c r="M85" s="227" t="s">
        <v>247</v>
      </c>
      <c r="N85" s="226" t="s">
        <v>240</v>
      </c>
      <c r="O85" s="109"/>
      <c r="P85" s="109"/>
    </row>
    <row r="86" spans="1:19" ht="25.5" x14ac:dyDescent="0.2">
      <c r="A86" s="292" t="s">
        <v>224</v>
      </c>
      <c r="B86" s="293" t="s">
        <v>451</v>
      </c>
      <c r="C86" s="294" t="s">
        <v>312</v>
      </c>
      <c r="D86" s="296">
        <v>21.2</v>
      </c>
      <c r="E86" s="296">
        <v>30</v>
      </c>
      <c r="F86" s="295">
        <f t="shared" si="11"/>
        <v>0.41499999999999998</v>
      </c>
      <c r="G86" s="296">
        <v>30</v>
      </c>
      <c r="H86" s="295">
        <f t="shared" si="12"/>
        <v>0</v>
      </c>
      <c r="I86" s="227">
        <v>33040</v>
      </c>
      <c r="J86" s="227" t="s">
        <v>137</v>
      </c>
      <c r="K86" s="296">
        <v>182.52</v>
      </c>
      <c r="L86" s="296">
        <v>6664.19</v>
      </c>
      <c r="M86" s="227" t="s">
        <v>247</v>
      </c>
      <c r="N86" s="226" t="s">
        <v>469</v>
      </c>
      <c r="O86" s="109"/>
      <c r="P86" s="109"/>
    </row>
    <row r="87" spans="1:19" ht="38.25" x14ac:dyDescent="0.2">
      <c r="A87" s="292" t="s">
        <v>225</v>
      </c>
      <c r="B87" s="293" t="s">
        <v>451</v>
      </c>
      <c r="C87" s="294" t="s">
        <v>312</v>
      </c>
      <c r="D87" s="296">
        <v>18</v>
      </c>
      <c r="E87" s="296">
        <v>30</v>
      </c>
      <c r="F87" s="295">
        <f t="shared" si="11"/>
        <v>0.66700000000000004</v>
      </c>
      <c r="G87" s="296">
        <v>30</v>
      </c>
      <c r="H87" s="295">
        <f t="shared" si="12"/>
        <v>0</v>
      </c>
      <c r="I87" s="227">
        <v>33040</v>
      </c>
      <c r="J87" s="227" t="s">
        <v>137</v>
      </c>
      <c r="K87" s="296">
        <v>182.52</v>
      </c>
      <c r="L87" s="296">
        <v>6664.19</v>
      </c>
      <c r="M87" s="227" t="s">
        <v>457</v>
      </c>
      <c r="N87" s="226" t="s">
        <v>470</v>
      </c>
      <c r="O87" s="109"/>
      <c r="P87" s="109"/>
    </row>
    <row r="88" spans="1:19" ht="25.5" x14ac:dyDescent="0.2">
      <c r="A88" s="305" t="s">
        <v>334</v>
      </c>
      <c r="B88" s="306" t="s">
        <v>286</v>
      </c>
      <c r="C88" s="227" t="s">
        <v>312</v>
      </c>
      <c r="D88" s="296">
        <v>0</v>
      </c>
      <c r="E88" s="296"/>
      <c r="F88" s="295">
        <v>-1</v>
      </c>
      <c r="G88" s="296">
        <f t="shared" si="13"/>
        <v>0</v>
      </c>
      <c r="H88" s="295">
        <v>0</v>
      </c>
      <c r="I88" s="227">
        <v>33040</v>
      </c>
      <c r="J88" s="227" t="s">
        <v>137</v>
      </c>
      <c r="K88" s="296">
        <v>0</v>
      </c>
      <c r="L88" s="296">
        <v>6664.19</v>
      </c>
      <c r="M88" s="227" t="s">
        <v>247</v>
      </c>
      <c r="N88" s="226" t="s">
        <v>384</v>
      </c>
      <c r="O88" s="109"/>
      <c r="P88" s="109"/>
      <c r="S88" s="169"/>
    </row>
    <row r="89" spans="1:19" ht="38.25" x14ac:dyDescent="0.2">
      <c r="A89" s="305" t="s">
        <v>335</v>
      </c>
      <c r="B89" s="306" t="s">
        <v>450</v>
      </c>
      <c r="C89" s="227" t="s">
        <v>312</v>
      </c>
      <c r="D89" s="296">
        <v>0</v>
      </c>
      <c r="E89" s="296">
        <v>35</v>
      </c>
      <c r="F89" s="295">
        <v>1</v>
      </c>
      <c r="G89" s="296">
        <v>35</v>
      </c>
      <c r="H89" s="295">
        <f t="shared" si="12"/>
        <v>0</v>
      </c>
      <c r="I89" s="227">
        <v>33040</v>
      </c>
      <c r="J89" s="227" t="s">
        <v>137</v>
      </c>
      <c r="K89" s="296">
        <v>0</v>
      </c>
      <c r="L89" s="296">
        <v>6664.19</v>
      </c>
      <c r="M89" s="227" t="s">
        <v>457</v>
      </c>
      <c r="N89" s="226" t="s">
        <v>470</v>
      </c>
      <c r="O89" s="109"/>
      <c r="P89" s="109"/>
      <c r="S89" s="169"/>
    </row>
    <row r="90" spans="1:19" ht="26.25" thickBot="1" x14ac:dyDescent="0.25">
      <c r="A90" s="307" t="s">
        <v>336</v>
      </c>
      <c r="B90" s="308"/>
      <c r="C90" s="301" t="s">
        <v>312</v>
      </c>
      <c r="D90" s="302">
        <v>800</v>
      </c>
      <c r="E90" s="302">
        <v>800</v>
      </c>
      <c r="F90" s="300">
        <f t="shared" si="11"/>
        <v>0</v>
      </c>
      <c r="G90" s="302">
        <v>800</v>
      </c>
      <c r="H90" s="300">
        <v>0</v>
      </c>
      <c r="I90" s="301">
        <v>33040</v>
      </c>
      <c r="J90" s="301" t="s">
        <v>137</v>
      </c>
      <c r="K90" s="302">
        <v>0</v>
      </c>
      <c r="L90" s="302">
        <v>6664.19</v>
      </c>
      <c r="M90" s="309" t="s">
        <v>247</v>
      </c>
      <c r="N90" s="310" t="s">
        <v>328</v>
      </c>
      <c r="O90" s="109"/>
      <c r="P90" s="109"/>
      <c r="S90" s="169"/>
    </row>
    <row r="91" spans="1:19" s="115" customFormat="1" ht="18.75" thickBot="1" x14ac:dyDescent="0.3">
      <c r="A91" s="402" t="s">
        <v>288</v>
      </c>
      <c r="B91" s="403"/>
      <c r="C91" s="244"/>
      <c r="D91" s="245"/>
      <c r="E91" s="251"/>
      <c r="F91" s="248"/>
      <c r="G91" s="246"/>
      <c r="H91" s="247"/>
      <c r="I91" s="247"/>
      <c r="J91" s="247"/>
      <c r="K91" s="247"/>
      <c r="L91" s="247"/>
      <c r="M91" s="248"/>
      <c r="N91" s="264"/>
      <c r="O91" s="223"/>
      <c r="P91" s="223"/>
      <c r="Q91" s="225"/>
      <c r="R91" s="225"/>
      <c r="S91" s="122"/>
    </row>
    <row r="92" spans="1:19" ht="38.25" x14ac:dyDescent="0.2">
      <c r="A92" s="311" t="s">
        <v>289</v>
      </c>
      <c r="B92" s="276"/>
      <c r="C92" s="277" t="s">
        <v>312</v>
      </c>
      <c r="D92" s="280">
        <v>20</v>
      </c>
      <c r="E92" s="280">
        <v>20</v>
      </c>
      <c r="F92" s="278">
        <f>ROUND((E92-D92)/D92,3)</f>
        <v>0</v>
      </c>
      <c r="G92" s="280">
        <v>20</v>
      </c>
      <c r="H92" s="278">
        <f>ROUND((G92-E92)/E92,3)</f>
        <v>0</v>
      </c>
      <c r="I92" s="279">
        <v>33040</v>
      </c>
      <c r="J92" s="279" t="s">
        <v>271</v>
      </c>
      <c r="K92" s="280">
        <v>0</v>
      </c>
      <c r="L92" s="280">
        <v>0</v>
      </c>
      <c r="M92" s="314" t="s">
        <v>482</v>
      </c>
      <c r="N92" s="281" t="s">
        <v>89</v>
      </c>
      <c r="O92" s="109"/>
      <c r="P92" s="109"/>
    </row>
    <row r="93" spans="1:19" ht="26.25" thickBot="1" x14ac:dyDescent="0.25">
      <c r="A93" s="312" t="s">
        <v>290</v>
      </c>
      <c r="B93" s="266" t="s">
        <v>286</v>
      </c>
      <c r="C93" s="236" t="s">
        <v>312</v>
      </c>
      <c r="D93" s="238">
        <v>0</v>
      </c>
      <c r="E93" s="238"/>
      <c r="F93" s="98">
        <v>-1</v>
      </c>
      <c r="G93" s="238"/>
      <c r="H93" s="98">
        <v>0</v>
      </c>
      <c r="I93" s="237">
        <v>33040</v>
      </c>
      <c r="J93" s="237" t="s">
        <v>271</v>
      </c>
      <c r="K93" s="238">
        <v>0</v>
      </c>
      <c r="L93" s="238">
        <v>0</v>
      </c>
      <c r="M93" s="313" t="s">
        <v>482</v>
      </c>
      <c r="N93" s="282" t="s">
        <v>308</v>
      </c>
      <c r="O93" s="109"/>
      <c r="P93" s="109"/>
    </row>
    <row r="94" spans="1:19" s="115" customFormat="1" ht="18.75" thickBot="1" x14ac:dyDescent="0.3">
      <c r="A94" s="402" t="s">
        <v>119</v>
      </c>
      <c r="B94" s="403"/>
      <c r="C94" s="244"/>
      <c r="D94" s="245"/>
      <c r="E94" s="251"/>
      <c r="F94" s="248"/>
      <c r="G94" s="246"/>
      <c r="H94" s="247"/>
      <c r="I94" s="247"/>
      <c r="J94" s="247"/>
      <c r="K94" s="247"/>
      <c r="L94" s="247"/>
      <c r="M94" s="248"/>
      <c r="N94" s="264"/>
      <c r="O94" s="223"/>
      <c r="P94" s="223"/>
      <c r="Q94" s="225"/>
      <c r="R94" s="225"/>
      <c r="S94" s="122"/>
    </row>
    <row r="95" spans="1:19" ht="39" thickBot="1" x14ac:dyDescent="0.25">
      <c r="A95" s="317" t="s">
        <v>226</v>
      </c>
      <c r="B95" s="286" t="s">
        <v>451</v>
      </c>
      <c r="C95" s="287" t="s">
        <v>312</v>
      </c>
      <c r="D95" s="290">
        <v>31.5</v>
      </c>
      <c r="E95" s="290">
        <v>35</v>
      </c>
      <c r="F95" s="288">
        <f t="shared" ref="F95:F102" si="14">ROUND((E95-D95)/D95,3)</f>
        <v>0.111</v>
      </c>
      <c r="G95" s="290">
        <v>35</v>
      </c>
      <c r="H95" s="288">
        <f t="shared" ref="H95:H105" si="15">ROUND((G95-E95)/E95,3)</f>
        <v>0</v>
      </c>
      <c r="I95" s="289">
        <v>33040</v>
      </c>
      <c r="J95" s="289" t="s">
        <v>136</v>
      </c>
      <c r="K95" s="290">
        <v>80</v>
      </c>
      <c r="L95" s="290">
        <v>10007.959999999999</v>
      </c>
      <c r="M95" s="289" t="s">
        <v>457</v>
      </c>
      <c r="N95" s="291" t="s">
        <v>471</v>
      </c>
      <c r="O95" s="109"/>
      <c r="P95" s="109"/>
    </row>
    <row r="96" spans="1:19" ht="25.5" x14ac:dyDescent="0.2">
      <c r="A96" s="318" t="s">
        <v>201</v>
      </c>
      <c r="B96" s="293" t="s">
        <v>286</v>
      </c>
      <c r="C96" s="294" t="s">
        <v>312</v>
      </c>
      <c r="D96" s="296">
        <v>60</v>
      </c>
      <c r="E96" s="296">
        <v>0</v>
      </c>
      <c r="F96" s="295">
        <f t="shared" si="14"/>
        <v>-1</v>
      </c>
      <c r="G96" s="296">
        <v>0</v>
      </c>
      <c r="H96" s="288">
        <v>0</v>
      </c>
      <c r="I96" s="227">
        <v>33040</v>
      </c>
      <c r="J96" s="227" t="s">
        <v>136</v>
      </c>
      <c r="K96" s="296">
        <v>80</v>
      </c>
      <c r="L96" s="296">
        <v>10007.959999999999</v>
      </c>
      <c r="M96" s="227" t="s">
        <v>247</v>
      </c>
      <c r="N96" s="226" t="s">
        <v>390</v>
      </c>
      <c r="O96" s="109"/>
      <c r="P96" s="109"/>
    </row>
    <row r="97" spans="1:19" ht="51" x14ac:dyDescent="0.2">
      <c r="A97" s="318" t="s">
        <v>197</v>
      </c>
      <c r="B97" s="293" t="s">
        <v>451</v>
      </c>
      <c r="C97" s="294" t="s">
        <v>312</v>
      </c>
      <c r="D97" s="296">
        <v>55</v>
      </c>
      <c r="E97" s="296">
        <v>325</v>
      </c>
      <c r="F97" s="295">
        <f t="shared" si="14"/>
        <v>4.9089999999999998</v>
      </c>
      <c r="G97" s="296">
        <v>325</v>
      </c>
      <c r="H97" s="295">
        <f t="shared" si="15"/>
        <v>0</v>
      </c>
      <c r="I97" s="227">
        <v>33040</v>
      </c>
      <c r="J97" s="227" t="s">
        <v>134</v>
      </c>
      <c r="K97" s="296">
        <v>8432.61</v>
      </c>
      <c r="L97" s="296">
        <v>12886.41</v>
      </c>
      <c r="M97" s="227" t="s">
        <v>457</v>
      </c>
      <c r="N97" s="226" t="s">
        <v>483</v>
      </c>
      <c r="O97" s="109"/>
      <c r="P97" s="109"/>
    </row>
    <row r="98" spans="1:19" ht="38.25" x14ac:dyDescent="0.2">
      <c r="A98" s="318" t="s">
        <v>227</v>
      </c>
      <c r="B98" s="293"/>
      <c r="C98" s="294" t="s">
        <v>312</v>
      </c>
      <c r="D98" s="296">
        <v>180</v>
      </c>
      <c r="E98" s="296">
        <v>180</v>
      </c>
      <c r="F98" s="295">
        <f t="shared" si="14"/>
        <v>0</v>
      </c>
      <c r="G98" s="296">
        <v>180</v>
      </c>
      <c r="H98" s="295">
        <f t="shared" si="15"/>
        <v>0</v>
      </c>
      <c r="I98" s="227">
        <v>33040</v>
      </c>
      <c r="J98" s="227" t="s">
        <v>134</v>
      </c>
      <c r="K98" s="296">
        <v>8432.61</v>
      </c>
      <c r="L98" s="296">
        <v>12886.41</v>
      </c>
      <c r="M98" s="227" t="s">
        <v>457</v>
      </c>
      <c r="N98" s="226" t="s">
        <v>472</v>
      </c>
      <c r="O98" s="109"/>
      <c r="P98" s="109"/>
    </row>
    <row r="99" spans="1:19" ht="25.5" x14ac:dyDescent="0.2">
      <c r="A99" s="318" t="s">
        <v>198</v>
      </c>
      <c r="B99" s="293" t="s">
        <v>286</v>
      </c>
      <c r="C99" s="294" t="s">
        <v>312</v>
      </c>
      <c r="D99" s="296">
        <v>100</v>
      </c>
      <c r="E99" s="296">
        <v>0</v>
      </c>
      <c r="F99" s="295">
        <f t="shared" si="14"/>
        <v>-1</v>
      </c>
      <c r="G99" s="296">
        <v>0</v>
      </c>
      <c r="H99" s="295">
        <v>0</v>
      </c>
      <c r="I99" s="227">
        <v>33040</v>
      </c>
      <c r="J99" s="227" t="s">
        <v>134</v>
      </c>
      <c r="K99" s="296">
        <v>8432.61</v>
      </c>
      <c r="L99" s="296">
        <v>12886.41</v>
      </c>
      <c r="M99" s="227" t="s">
        <v>247</v>
      </c>
      <c r="N99" s="226" t="s">
        <v>390</v>
      </c>
      <c r="O99" s="109"/>
      <c r="P99" s="109"/>
    </row>
    <row r="100" spans="1:19" ht="25.5" x14ac:dyDescent="0.2">
      <c r="A100" s="318" t="s">
        <v>199</v>
      </c>
      <c r="B100" s="293" t="s">
        <v>286</v>
      </c>
      <c r="C100" s="294" t="s">
        <v>312</v>
      </c>
      <c r="D100" s="296">
        <v>100</v>
      </c>
      <c r="E100" s="296">
        <v>0</v>
      </c>
      <c r="F100" s="295">
        <f t="shared" si="14"/>
        <v>-1</v>
      </c>
      <c r="G100" s="296">
        <v>0</v>
      </c>
      <c r="H100" s="295">
        <v>0</v>
      </c>
      <c r="I100" s="227">
        <v>33040</v>
      </c>
      <c r="J100" s="227" t="s">
        <v>134</v>
      </c>
      <c r="K100" s="296">
        <v>8432.61</v>
      </c>
      <c r="L100" s="296">
        <v>12886.41</v>
      </c>
      <c r="M100" s="227" t="s">
        <v>247</v>
      </c>
      <c r="N100" s="226" t="s">
        <v>390</v>
      </c>
      <c r="O100" s="109"/>
      <c r="P100" s="109"/>
    </row>
    <row r="101" spans="1:19" ht="25.5" x14ac:dyDescent="0.2">
      <c r="A101" s="318" t="s">
        <v>387</v>
      </c>
      <c r="B101" s="293" t="s">
        <v>450</v>
      </c>
      <c r="C101" s="294"/>
      <c r="D101" s="296"/>
      <c r="E101" s="296">
        <v>200</v>
      </c>
      <c r="F101" s="295">
        <v>1</v>
      </c>
      <c r="G101" s="296">
        <v>200</v>
      </c>
      <c r="H101" s="295">
        <f t="shared" si="15"/>
        <v>0</v>
      </c>
      <c r="I101" s="227"/>
      <c r="J101" s="227"/>
      <c r="K101" s="296"/>
      <c r="L101" s="296"/>
      <c r="M101" s="227" t="s">
        <v>457</v>
      </c>
      <c r="N101" s="226" t="s">
        <v>473</v>
      </c>
      <c r="O101" s="109"/>
      <c r="P101" s="109"/>
    </row>
    <row r="102" spans="1:19" ht="25.5" x14ac:dyDescent="0.2">
      <c r="A102" s="318" t="s">
        <v>200</v>
      </c>
      <c r="B102" s="293" t="s">
        <v>286</v>
      </c>
      <c r="C102" s="294" t="s">
        <v>312</v>
      </c>
      <c r="D102" s="296">
        <v>22</v>
      </c>
      <c r="E102" s="296">
        <v>0</v>
      </c>
      <c r="F102" s="295">
        <f t="shared" si="14"/>
        <v>-1</v>
      </c>
      <c r="G102" s="296">
        <v>0</v>
      </c>
      <c r="H102" s="295" t="e">
        <f t="shared" si="15"/>
        <v>#DIV/0!</v>
      </c>
      <c r="I102" s="227">
        <v>33040</v>
      </c>
      <c r="J102" s="227" t="s">
        <v>134</v>
      </c>
      <c r="K102" s="296">
        <v>8432.61</v>
      </c>
      <c r="L102" s="296">
        <v>12886.41</v>
      </c>
      <c r="M102" s="227" t="s">
        <v>247</v>
      </c>
      <c r="N102" s="226" t="s">
        <v>390</v>
      </c>
      <c r="O102" s="109"/>
      <c r="P102" s="109"/>
    </row>
    <row r="103" spans="1:19" ht="38.25" x14ac:dyDescent="0.2">
      <c r="A103" s="318" t="s">
        <v>385</v>
      </c>
      <c r="B103" s="293" t="s">
        <v>450</v>
      </c>
      <c r="C103" s="294"/>
      <c r="D103" s="296">
        <v>0</v>
      </c>
      <c r="E103" s="296">
        <v>300</v>
      </c>
      <c r="F103" s="295">
        <v>1</v>
      </c>
      <c r="G103" s="296">
        <v>300</v>
      </c>
      <c r="H103" s="295">
        <f t="shared" si="15"/>
        <v>0</v>
      </c>
      <c r="I103" s="227"/>
      <c r="J103" s="227"/>
      <c r="K103" s="296"/>
      <c r="L103" s="296"/>
      <c r="M103" s="227" t="s">
        <v>457</v>
      </c>
      <c r="N103" s="226" t="s">
        <v>484</v>
      </c>
      <c r="O103" s="109"/>
      <c r="P103" s="109"/>
    </row>
    <row r="104" spans="1:19" ht="25.5" x14ac:dyDescent="0.2">
      <c r="A104" s="318" t="s">
        <v>228</v>
      </c>
      <c r="B104" s="293" t="s">
        <v>286</v>
      </c>
      <c r="C104" s="294" t="s">
        <v>312</v>
      </c>
      <c r="D104" s="296">
        <v>50</v>
      </c>
      <c r="E104" s="296">
        <v>0</v>
      </c>
      <c r="F104" s="295">
        <v>-1</v>
      </c>
      <c r="G104" s="296">
        <v>0</v>
      </c>
      <c r="H104" s="295">
        <v>0</v>
      </c>
      <c r="I104" s="227">
        <v>33040</v>
      </c>
      <c r="J104" s="227" t="s">
        <v>134</v>
      </c>
      <c r="K104" s="296">
        <v>8432.61</v>
      </c>
      <c r="L104" s="296">
        <v>12886.41</v>
      </c>
      <c r="M104" s="227" t="s">
        <v>247</v>
      </c>
      <c r="N104" s="226" t="s">
        <v>390</v>
      </c>
      <c r="O104" s="109"/>
      <c r="P104" s="109"/>
    </row>
    <row r="105" spans="1:19" ht="25.5" customHeight="1" x14ac:dyDescent="0.2">
      <c r="A105" s="318" t="s">
        <v>386</v>
      </c>
      <c r="B105" s="293" t="s">
        <v>450</v>
      </c>
      <c r="C105" s="294"/>
      <c r="D105" s="296"/>
      <c r="E105" s="296">
        <v>350</v>
      </c>
      <c r="F105" s="295">
        <v>1</v>
      </c>
      <c r="G105" s="296">
        <v>350</v>
      </c>
      <c r="H105" s="295">
        <f t="shared" si="15"/>
        <v>0</v>
      </c>
      <c r="I105" s="227"/>
      <c r="J105" s="227"/>
      <c r="K105" s="296"/>
      <c r="L105" s="296"/>
      <c r="M105" s="227" t="s">
        <v>457</v>
      </c>
      <c r="N105" s="226" t="s">
        <v>474</v>
      </c>
      <c r="O105" s="109"/>
      <c r="P105" s="109"/>
    </row>
    <row r="106" spans="1:19" ht="38.25" x14ac:dyDescent="0.2">
      <c r="A106" s="318" t="s">
        <v>229</v>
      </c>
      <c r="B106" s="293" t="s">
        <v>286</v>
      </c>
      <c r="C106" s="294" t="s">
        <v>312</v>
      </c>
      <c r="D106" s="296">
        <v>400</v>
      </c>
      <c r="E106" s="296">
        <v>0</v>
      </c>
      <c r="F106" s="295">
        <v>-1</v>
      </c>
      <c r="G106" s="296">
        <v>0</v>
      </c>
      <c r="H106" s="295">
        <v>0</v>
      </c>
      <c r="I106" s="227">
        <v>33040</v>
      </c>
      <c r="J106" s="227" t="s">
        <v>282</v>
      </c>
      <c r="K106" s="296">
        <v>5855.19</v>
      </c>
      <c r="L106" s="296">
        <v>16.75</v>
      </c>
      <c r="M106" s="227" t="s">
        <v>247</v>
      </c>
      <c r="N106" s="226" t="s">
        <v>390</v>
      </c>
      <c r="O106" s="109"/>
      <c r="P106" s="109"/>
    </row>
    <row r="107" spans="1:19" ht="25.5" x14ac:dyDescent="0.2">
      <c r="A107" s="318" t="s">
        <v>202</v>
      </c>
      <c r="B107" s="293" t="s">
        <v>286</v>
      </c>
      <c r="C107" s="294" t="s">
        <v>312</v>
      </c>
      <c r="D107" s="296">
        <v>50</v>
      </c>
      <c r="E107" s="296">
        <v>0</v>
      </c>
      <c r="F107" s="295">
        <v>-1</v>
      </c>
      <c r="G107" s="296">
        <v>0</v>
      </c>
      <c r="H107" s="295">
        <v>0</v>
      </c>
      <c r="I107" s="227">
        <v>33040</v>
      </c>
      <c r="J107" s="227" t="s">
        <v>134</v>
      </c>
      <c r="K107" s="296">
        <v>8432.61</v>
      </c>
      <c r="L107" s="296">
        <v>12886.41</v>
      </c>
      <c r="M107" s="227" t="s">
        <v>247</v>
      </c>
      <c r="N107" s="226" t="s">
        <v>390</v>
      </c>
      <c r="O107" s="109"/>
      <c r="P107" s="109"/>
    </row>
    <row r="108" spans="1:19" ht="26.25" thickBot="1" x14ac:dyDescent="0.25">
      <c r="A108" s="319" t="s">
        <v>230</v>
      </c>
      <c r="B108" s="298" t="s">
        <v>286</v>
      </c>
      <c r="C108" s="299" t="s">
        <v>312</v>
      </c>
      <c r="D108" s="302">
        <v>125</v>
      </c>
      <c r="E108" s="302">
        <v>0</v>
      </c>
      <c r="F108" s="300">
        <f>ROUND((E108-D108)/D108,3)</f>
        <v>-1</v>
      </c>
      <c r="G108" s="302">
        <v>0</v>
      </c>
      <c r="H108" s="300">
        <v>0</v>
      </c>
      <c r="I108" s="301">
        <v>33040</v>
      </c>
      <c r="J108" s="301" t="s">
        <v>134</v>
      </c>
      <c r="K108" s="302">
        <v>8432.61</v>
      </c>
      <c r="L108" s="302">
        <v>12886.41</v>
      </c>
      <c r="M108" s="301" t="s">
        <v>120</v>
      </c>
      <c r="N108" s="239" t="s">
        <v>389</v>
      </c>
      <c r="O108" s="109"/>
      <c r="P108" s="109"/>
    </row>
    <row r="109" spans="1:19" s="115" customFormat="1" ht="18" customHeight="1" thickBot="1" x14ac:dyDescent="0.3">
      <c r="A109" s="402" t="s">
        <v>124</v>
      </c>
      <c r="B109" s="403"/>
      <c r="C109" s="244"/>
      <c r="D109" s="245"/>
      <c r="E109" s="251"/>
      <c r="F109" s="248"/>
      <c r="G109" s="246"/>
      <c r="H109" s="247"/>
      <c r="I109" s="247"/>
      <c r="J109" s="247"/>
      <c r="K109" s="247"/>
      <c r="L109" s="247"/>
      <c r="M109" s="248"/>
      <c r="N109" s="264"/>
      <c r="O109" s="223"/>
      <c r="P109" s="223"/>
      <c r="Q109" s="225"/>
      <c r="R109" s="225"/>
      <c r="S109" s="122"/>
    </row>
    <row r="110" spans="1:19" ht="25.5" x14ac:dyDescent="0.2">
      <c r="A110" s="320" t="s">
        <v>445</v>
      </c>
      <c r="B110" s="276"/>
      <c r="C110" s="279" t="s">
        <v>312</v>
      </c>
      <c r="D110" s="280">
        <v>40</v>
      </c>
      <c r="E110" s="280">
        <v>40</v>
      </c>
      <c r="F110" s="278">
        <f t="shared" ref="F110:F117" si="16">ROUND((E110-D110)/D110,3)</f>
        <v>0</v>
      </c>
      <c r="G110" s="280">
        <v>40</v>
      </c>
      <c r="H110" s="278">
        <f t="shared" ref="H110:H117" si="17">ROUND((G110-E110)/E110,3)</f>
        <v>0</v>
      </c>
      <c r="I110" s="279">
        <v>33040</v>
      </c>
      <c r="J110" s="279" t="s">
        <v>287</v>
      </c>
      <c r="K110" s="280">
        <v>804.48</v>
      </c>
      <c r="L110" s="280">
        <v>21099.7</v>
      </c>
      <c r="M110" s="279" t="s">
        <v>457</v>
      </c>
      <c r="N110" s="281" t="s">
        <v>305</v>
      </c>
      <c r="O110" s="109"/>
      <c r="P110" s="109"/>
    </row>
    <row r="111" spans="1:19" ht="25.5" x14ac:dyDescent="0.2">
      <c r="A111" s="321" t="s">
        <v>299</v>
      </c>
      <c r="B111" s="254"/>
      <c r="C111" s="91" t="s">
        <v>312</v>
      </c>
      <c r="D111" s="168">
        <v>40</v>
      </c>
      <c r="E111" s="168">
        <v>40</v>
      </c>
      <c r="F111" s="164">
        <f t="shared" si="16"/>
        <v>0</v>
      </c>
      <c r="G111" s="168">
        <v>40</v>
      </c>
      <c r="H111" s="164">
        <f t="shared" si="17"/>
        <v>0</v>
      </c>
      <c r="I111" s="91">
        <v>33040</v>
      </c>
      <c r="J111" s="91" t="s">
        <v>287</v>
      </c>
      <c r="K111" s="168">
        <v>804.48</v>
      </c>
      <c r="L111" s="168">
        <v>21099.7</v>
      </c>
      <c r="M111" s="91" t="s">
        <v>457</v>
      </c>
      <c r="N111" s="92" t="s">
        <v>306</v>
      </c>
      <c r="O111" s="109"/>
      <c r="P111" s="109"/>
    </row>
    <row r="112" spans="1:19" ht="25.5" x14ac:dyDescent="0.2">
      <c r="A112" s="321" t="s">
        <v>300</v>
      </c>
      <c r="B112" s="254"/>
      <c r="C112" s="91" t="s">
        <v>312</v>
      </c>
      <c r="D112" s="168">
        <v>40</v>
      </c>
      <c r="E112" s="168">
        <v>40</v>
      </c>
      <c r="F112" s="164">
        <f t="shared" si="16"/>
        <v>0</v>
      </c>
      <c r="G112" s="168">
        <v>40</v>
      </c>
      <c r="H112" s="164">
        <f t="shared" si="17"/>
        <v>0</v>
      </c>
      <c r="I112" s="91">
        <v>33040</v>
      </c>
      <c r="J112" s="91" t="s">
        <v>287</v>
      </c>
      <c r="K112" s="168">
        <v>804.48</v>
      </c>
      <c r="L112" s="168">
        <v>21099.7</v>
      </c>
      <c r="M112" s="91" t="s">
        <v>457</v>
      </c>
      <c r="N112" s="92" t="s">
        <v>307</v>
      </c>
      <c r="O112" s="109"/>
      <c r="P112" s="109"/>
    </row>
    <row r="113" spans="1:19" ht="25.5" x14ac:dyDescent="0.2">
      <c r="A113" s="321" t="s">
        <v>301</v>
      </c>
      <c r="B113" s="254" t="s">
        <v>286</v>
      </c>
      <c r="C113" s="91" t="s">
        <v>312</v>
      </c>
      <c r="D113" s="168">
        <v>40</v>
      </c>
      <c r="E113" s="168">
        <v>0</v>
      </c>
      <c r="F113" s="164">
        <f t="shared" si="16"/>
        <v>-1</v>
      </c>
      <c r="G113" s="168">
        <v>0</v>
      </c>
      <c r="H113" s="164">
        <v>0</v>
      </c>
      <c r="I113" s="91">
        <v>33040</v>
      </c>
      <c r="J113" s="91" t="s">
        <v>287</v>
      </c>
      <c r="K113" s="168">
        <v>804.48</v>
      </c>
      <c r="L113" s="168">
        <v>21099.7</v>
      </c>
      <c r="M113" s="91" t="s">
        <v>457</v>
      </c>
      <c r="N113" s="92" t="s">
        <v>449</v>
      </c>
      <c r="O113" s="109"/>
      <c r="P113" s="109"/>
    </row>
    <row r="114" spans="1:19" ht="25.5" x14ac:dyDescent="0.2">
      <c r="A114" s="321" t="s">
        <v>303</v>
      </c>
      <c r="B114" s="254"/>
      <c r="C114" s="91"/>
      <c r="D114" s="168">
        <v>40</v>
      </c>
      <c r="E114" s="168">
        <v>40</v>
      </c>
      <c r="F114" s="164">
        <f t="shared" si="16"/>
        <v>0</v>
      </c>
      <c r="G114" s="168">
        <v>40</v>
      </c>
      <c r="H114" s="164">
        <f t="shared" si="17"/>
        <v>0</v>
      </c>
      <c r="I114" s="91">
        <v>33040</v>
      </c>
      <c r="J114" s="91" t="s">
        <v>287</v>
      </c>
      <c r="K114" s="168">
        <v>804.48</v>
      </c>
      <c r="L114" s="168">
        <v>21099.7</v>
      </c>
      <c r="M114" s="91" t="s">
        <v>457</v>
      </c>
      <c r="N114" s="92" t="s">
        <v>89</v>
      </c>
      <c r="O114" s="109"/>
      <c r="P114" s="109"/>
    </row>
    <row r="115" spans="1:19" ht="25.5" x14ac:dyDescent="0.2">
      <c r="A115" s="321" t="s">
        <v>302</v>
      </c>
      <c r="B115" s="254"/>
      <c r="C115" s="91"/>
      <c r="D115" s="168">
        <v>60</v>
      </c>
      <c r="E115" s="168">
        <v>60</v>
      </c>
      <c r="F115" s="164">
        <f t="shared" si="16"/>
        <v>0</v>
      </c>
      <c r="G115" s="168">
        <v>60</v>
      </c>
      <c r="H115" s="164">
        <f t="shared" si="17"/>
        <v>0</v>
      </c>
      <c r="I115" s="91">
        <v>33040</v>
      </c>
      <c r="J115" s="91" t="s">
        <v>287</v>
      </c>
      <c r="K115" s="168">
        <v>804.48</v>
      </c>
      <c r="L115" s="168">
        <v>21099.7</v>
      </c>
      <c r="M115" s="91" t="s">
        <v>457</v>
      </c>
      <c r="N115" s="92" t="s">
        <v>89</v>
      </c>
      <c r="O115" s="109"/>
      <c r="P115" s="109"/>
    </row>
    <row r="116" spans="1:19" ht="25.5" x14ac:dyDescent="0.2">
      <c r="A116" s="321" t="s">
        <v>185</v>
      </c>
      <c r="B116" s="254"/>
      <c r="C116" s="91" t="s">
        <v>312</v>
      </c>
      <c r="D116" s="168">
        <v>40</v>
      </c>
      <c r="E116" s="168">
        <v>40</v>
      </c>
      <c r="F116" s="164">
        <f t="shared" si="16"/>
        <v>0</v>
      </c>
      <c r="G116" s="168">
        <v>40</v>
      </c>
      <c r="H116" s="164">
        <f t="shared" si="17"/>
        <v>0</v>
      </c>
      <c r="I116" s="91">
        <v>33040</v>
      </c>
      <c r="J116" s="91" t="s">
        <v>287</v>
      </c>
      <c r="K116" s="168">
        <v>804.48</v>
      </c>
      <c r="L116" s="168">
        <v>21099.7</v>
      </c>
      <c r="M116" s="91" t="s">
        <v>457</v>
      </c>
      <c r="N116" s="92" t="s">
        <v>89</v>
      </c>
      <c r="O116" s="109"/>
      <c r="P116" s="109"/>
    </row>
    <row r="117" spans="1:19" ht="26.25" thickBot="1" x14ac:dyDescent="0.25">
      <c r="A117" s="322" t="s">
        <v>304</v>
      </c>
      <c r="B117" s="266"/>
      <c r="C117" s="237"/>
      <c r="D117" s="238">
        <v>40</v>
      </c>
      <c r="E117" s="238">
        <v>40</v>
      </c>
      <c r="F117" s="98">
        <f t="shared" si="16"/>
        <v>0</v>
      </c>
      <c r="G117" s="238">
        <v>40</v>
      </c>
      <c r="H117" s="98">
        <f t="shared" si="17"/>
        <v>0</v>
      </c>
      <c r="I117" s="237">
        <v>33040</v>
      </c>
      <c r="J117" s="237" t="s">
        <v>287</v>
      </c>
      <c r="K117" s="238">
        <v>804.48</v>
      </c>
      <c r="L117" s="238">
        <v>21099.7</v>
      </c>
      <c r="M117" s="237" t="s">
        <v>457</v>
      </c>
      <c r="N117" s="282" t="s">
        <v>89</v>
      </c>
      <c r="O117" s="109"/>
      <c r="P117" s="109"/>
    </row>
    <row r="118" spans="1:19" s="115" customFormat="1" ht="18.75" thickBot="1" x14ac:dyDescent="0.3">
      <c r="A118" s="402" t="s">
        <v>115</v>
      </c>
      <c r="B118" s="403"/>
      <c r="C118" s="244"/>
      <c r="D118" s="344"/>
      <c r="E118" s="345"/>
      <c r="F118" s="248"/>
      <c r="G118" s="252"/>
      <c r="H118" s="247"/>
      <c r="I118" s="247"/>
      <c r="J118" s="247"/>
      <c r="K118" s="247"/>
      <c r="L118" s="247"/>
      <c r="M118" s="248"/>
      <c r="N118" s="264"/>
      <c r="O118" s="223"/>
      <c r="P118" s="223"/>
      <c r="Q118" s="225"/>
      <c r="R118" s="225"/>
      <c r="S118" s="122"/>
    </row>
    <row r="119" spans="1:19" ht="25.5" x14ac:dyDescent="0.2">
      <c r="A119" s="311" t="s">
        <v>156</v>
      </c>
      <c r="B119" s="276" t="s">
        <v>451</v>
      </c>
      <c r="C119" s="279" t="s">
        <v>312</v>
      </c>
      <c r="D119" s="280">
        <v>29.7</v>
      </c>
      <c r="E119" s="280">
        <v>30</v>
      </c>
      <c r="F119" s="278">
        <f t="shared" ref="F119:F135" si="18">ROUND((E119-D119)/D119,3)</f>
        <v>0.01</v>
      </c>
      <c r="G119" s="280">
        <v>30</v>
      </c>
      <c r="H119" s="278">
        <f t="shared" ref="H119:H134" si="19">ROUND((G119-E119)/E119,3)</f>
        <v>0</v>
      </c>
      <c r="I119" s="279">
        <v>33040</v>
      </c>
      <c r="J119" s="279" t="s">
        <v>138</v>
      </c>
      <c r="K119" s="280">
        <v>0</v>
      </c>
      <c r="L119" s="280">
        <v>14231.43</v>
      </c>
      <c r="M119" s="279" t="s">
        <v>247</v>
      </c>
      <c r="N119" s="281" t="s">
        <v>240</v>
      </c>
      <c r="O119" s="109"/>
      <c r="P119" s="109"/>
    </row>
    <row r="120" spans="1:19" ht="25.5" x14ac:dyDescent="0.2">
      <c r="A120" s="315" t="s">
        <v>157</v>
      </c>
      <c r="B120" s="254" t="s">
        <v>451</v>
      </c>
      <c r="C120" s="91" t="s">
        <v>312</v>
      </c>
      <c r="D120" s="168">
        <v>29.7</v>
      </c>
      <c r="E120" s="168" t="s">
        <v>364</v>
      </c>
      <c r="F120" s="164">
        <f>ROUND((80-D120)/D120,3)</f>
        <v>1.694</v>
      </c>
      <c r="G120" s="168" t="s">
        <v>364</v>
      </c>
      <c r="H120" s="164">
        <v>0</v>
      </c>
      <c r="I120" s="91">
        <v>33040</v>
      </c>
      <c r="J120" s="91" t="s">
        <v>138</v>
      </c>
      <c r="K120" s="168">
        <v>0</v>
      </c>
      <c r="L120" s="168">
        <v>14231.43</v>
      </c>
      <c r="M120" s="91" t="s">
        <v>247</v>
      </c>
      <c r="N120" s="92" t="s">
        <v>240</v>
      </c>
      <c r="O120" s="109"/>
      <c r="P120" s="109"/>
    </row>
    <row r="121" spans="1:19" ht="25.5" x14ac:dyDescent="0.2">
      <c r="A121" s="315" t="s">
        <v>159</v>
      </c>
      <c r="B121" s="254" t="s">
        <v>451</v>
      </c>
      <c r="C121" s="91" t="s">
        <v>312</v>
      </c>
      <c r="D121" s="168">
        <v>29.7</v>
      </c>
      <c r="E121" s="168" t="s">
        <v>364</v>
      </c>
      <c r="F121" s="164">
        <f>ROUND((80-D121)/D121,3)</f>
        <v>1.694</v>
      </c>
      <c r="G121" s="168" t="s">
        <v>364</v>
      </c>
      <c r="H121" s="164">
        <v>0</v>
      </c>
      <c r="I121" s="91">
        <v>33040</v>
      </c>
      <c r="J121" s="91" t="s">
        <v>138</v>
      </c>
      <c r="K121" s="168">
        <v>0</v>
      </c>
      <c r="L121" s="168">
        <v>14231.43</v>
      </c>
      <c r="M121" s="91" t="s">
        <v>247</v>
      </c>
      <c r="N121" s="92" t="s">
        <v>240</v>
      </c>
      <c r="O121" s="109"/>
      <c r="P121" s="109"/>
    </row>
    <row r="122" spans="1:19" ht="25.5" x14ac:dyDescent="0.2">
      <c r="A122" s="315" t="s">
        <v>329</v>
      </c>
      <c r="B122" s="254"/>
      <c r="C122" s="91" t="s">
        <v>312</v>
      </c>
      <c r="D122" s="168">
        <v>29.7</v>
      </c>
      <c r="E122" s="168">
        <v>29.7</v>
      </c>
      <c r="F122" s="164">
        <f t="shared" si="18"/>
        <v>0</v>
      </c>
      <c r="G122" s="168">
        <v>29.7</v>
      </c>
      <c r="H122" s="164">
        <f t="shared" si="19"/>
        <v>0</v>
      </c>
      <c r="I122" s="91">
        <v>33040</v>
      </c>
      <c r="J122" s="91" t="s">
        <v>138</v>
      </c>
      <c r="K122" s="168">
        <v>0</v>
      </c>
      <c r="L122" s="168">
        <v>14231.43</v>
      </c>
      <c r="M122" s="91" t="s">
        <v>247</v>
      </c>
      <c r="N122" s="92" t="s">
        <v>89</v>
      </c>
      <c r="O122" s="109"/>
      <c r="P122" s="109"/>
    </row>
    <row r="123" spans="1:19" ht="51" x14ac:dyDescent="0.2">
      <c r="A123" s="315" t="s">
        <v>323</v>
      </c>
      <c r="B123" s="254" t="s">
        <v>451</v>
      </c>
      <c r="C123" s="91" t="s">
        <v>312</v>
      </c>
      <c r="D123" s="168">
        <v>29.7</v>
      </c>
      <c r="E123" s="168" t="s">
        <v>364</v>
      </c>
      <c r="F123" s="164">
        <f>ROUND((80-D123)/D123,3)</f>
        <v>1.694</v>
      </c>
      <c r="G123" s="168" t="s">
        <v>364</v>
      </c>
      <c r="H123" s="164">
        <v>0</v>
      </c>
      <c r="I123" s="91">
        <v>33040</v>
      </c>
      <c r="J123" s="91" t="s">
        <v>138</v>
      </c>
      <c r="K123" s="168">
        <v>0</v>
      </c>
      <c r="L123" s="168">
        <v>14231.43</v>
      </c>
      <c r="M123" s="91" t="s">
        <v>247</v>
      </c>
      <c r="N123" s="92" t="s">
        <v>475</v>
      </c>
      <c r="O123" s="109"/>
      <c r="P123" s="109"/>
    </row>
    <row r="124" spans="1:19" ht="51" x14ac:dyDescent="0.2">
      <c r="A124" s="315" t="s">
        <v>324</v>
      </c>
      <c r="B124" s="254" t="s">
        <v>451</v>
      </c>
      <c r="C124" s="91" t="s">
        <v>312</v>
      </c>
      <c r="D124" s="168">
        <v>29.7</v>
      </c>
      <c r="E124" s="168" t="s">
        <v>364</v>
      </c>
      <c r="F124" s="164">
        <f>ROUND((80-D124)/D124,3)</f>
        <v>1.694</v>
      </c>
      <c r="G124" s="168" t="s">
        <v>364</v>
      </c>
      <c r="H124" s="164">
        <v>0</v>
      </c>
      <c r="I124" s="91">
        <v>33040</v>
      </c>
      <c r="J124" s="91" t="s">
        <v>138</v>
      </c>
      <c r="K124" s="168">
        <v>0</v>
      </c>
      <c r="L124" s="168">
        <v>14231.43</v>
      </c>
      <c r="M124" s="91" t="s">
        <v>247</v>
      </c>
      <c r="N124" s="92" t="s">
        <v>475</v>
      </c>
      <c r="O124" s="109"/>
      <c r="P124" s="109"/>
    </row>
    <row r="125" spans="1:19" ht="25.5" x14ac:dyDescent="0.2">
      <c r="A125" s="315" t="s">
        <v>158</v>
      </c>
      <c r="B125" s="254"/>
      <c r="C125" s="91" t="s">
        <v>312</v>
      </c>
      <c r="D125" s="168">
        <v>13.8</v>
      </c>
      <c r="E125" s="168">
        <v>13.8</v>
      </c>
      <c r="F125" s="164">
        <f t="shared" si="18"/>
        <v>0</v>
      </c>
      <c r="G125" s="168">
        <v>13.8</v>
      </c>
      <c r="H125" s="164">
        <f t="shared" si="19"/>
        <v>0</v>
      </c>
      <c r="I125" s="91">
        <v>33040</v>
      </c>
      <c r="J125" s="91" t="s">
        <v>138</v>
      </c>
      <c r="K125" s="168">
        <v>0</v>
      </c>
      <c r="L125" s="168">
        <v>14231.43</v>
      </c>
      <c r="M125" s="91" t="s">
        <v>247</v>
      </c>
      <c r="N125" s="92" t="s">
        <v>89</v>
      </c>
      <c r="O125" s="109"/>
      <c r="P125" s="109"/>
    </row>
    <row r="126" spans="1:19" ht="25.5" x14ac:dyDescent="0.2">
      <c r="A126" s="315" t="s">
        <v>314</v>
      </c>
      <c r="B126" s="254"/>
      <c r="C126" s="91"/>
      <c r="D126" s="168">
        <v>40.200000000000003</v>
      </c>
      <c r="E126" s="168">
        <v>40.200000000000003</v>
      </c>
      <c r="F126" s="164">
        <f t="shared" si="18"/>
        <v>0</v>
      </c>
      <c r="G126" s="168">
        <v>40.200000000000003</v>
      </c>
      <c r="H126" s="164">
        <f t="shared" si="19"/>
        <v>0</v>
      </c>
      <c r="I126" s="91">
        <v>33040</v>
      </c>
      <c r="J126" s="91" t="s">
        <v>138</v>
      </c>
      <c r="K126" s="168">
        <v>0</v>
      </c>
      <c r="L126" s="168">
        <v>14231.43</v>
      </c>
      <c r="M126" s="91" t="s">
        <v>247</v>
      </c>
      <c r="N126" s="92" t="s">
        <v>89</v>
      </c>
      <c r="O126" s="109"/>
      <c r="P126" s="109"/>
    </row>
    <row r="127" spans="1:19" ht="51" x14ac:dyDescent="0.2">
      <c r="A127" s="315" t="s">
        <v>315</v>
      </c>
      <c r="B127" s="254" t="s">
        <v>451</v>
      </c>
      <c r="C127" s="91" t="s">
        <v>312</v>
      </c>
      <c r="D127" s="168">
        <v>41.4</v>
      </c>
      <c r="E127" s="168" t="s">
        <v>364</v>
      </c>
      <c r="F127" s="164">
        <f>ROUND((80-D127)/D127,3)</f>
        <v>0.93200000000000005</v>
      </c>
      <c r="G127" s="168" t="s">
        <v>364</v>
      </c>
      <c r="H127" s="164">
        <v>0</v>
      </c>
      <c r="I127" s="91">
        <v>33040</v>
      </c>
      <c r="J127" s="91" t="s">
        <v>138</v>
      </c>
      <c r="K127" s="168">
        <v>0</v>
      </c>
      <c r="L127" s="168">
        <v>14231.43</v>
      </c>
      <c r="M127" s="91" t="s">
        <v>247</v>
      </c>
      <c r="N127" s="92" t="s">
        <v>475</v>
      </c>
      <c r="O127" s="109"/>
      <c r="P127" s="109"/>
    </row>
    <row r="128" spans="1:19" ht="51" x14ac:dyDescent="0.2">
      <c r="A128" s="315" t="s">
        <v>316</v>
      </c>
      <c r="B128" s="254" t="s">
        <v>451</v>
      </c>
      <c r="C128" s="91" t="s">
        <v>312</v>
      </c>
      <c r="D128" s="168">
        <v>41.4</v>
      </c>
      <c r="E128" s="168" t="s">
        <v>364</v>
      </c>
      <c r="F128" s="164">
        <f>ROUND((80-D128)/D128,3)</f>
        <v>0.93200000000000005</v>
      </c>
      <c r="G128" s="168" t="s">
        <v>364</v>
      </c>
      <c r="H128" s="164">
        <v>0</v>
      </c>
      <c r="I128" s="91">
        <v>33040</v>
      </c>
      <c r="J128" s="91" t="s">
        <v>138</v>
      </c>
      <c r="K128" s="168">
        <v>0</v>
      </c>
      <c r="L128" s="168">
        <v>14231.43</v>
      </c>
      <c r="M128" s="91" t="s">
        <v>247</v>
      </c>
      <c r="N128" s="92" t="s">
        <v>475</v>
      </c>
      <c r="O128" s="109"/>
      <c r="P128" s="109"/>
    </row>
    <row r="129" spans="1:19" ht="25.5" x14ac:dyDescent="0.2">
      <c r="A129" s="315" t="s">
        <v>317</v>
      </c>
      <c r="B129" s="254"/>
      <c r="C129" s="91"/>
      <c r="D129" s="168">
        <v>40.200000000000003</v>
      </c>
      <c r="E129" s="168">
        <v>40.200000000000003</v>
      </c>
      <c r="F129" s="164">
        <f t="shared" si="18"/>
        <v>0</v>
      </c>
      <c r="G129" s="168">
        <v>40.200000000000003</v>
      </c>
      <c r="H129" s="164">
        <f t="shared" si="19"/>
        <v>0</v>
      </c>
      <c r="I129" s="91">
        <v>33040</v>
      </c>
      <c r="J129" s="91" t="s">
        <v>138</v>
      </c>
      <c r="K129" s="168">
        <v>0</v>
      </c>
      <c r="L129" s="168">
        <v>14231.43</v>
      </c>
      <c r="M129" s="91" t="s">
        <v>247</v>
      </c>
      <c r="N129" s="92" t="s">
        <v>89</v>
      </c>
      <c r="O129" s="109"/>
      <c r="P129" s="109"/>
    </row>
    <row r="130" spans="1:19" ht="51" x14ac:dyDescent="0.2">
      <c r="A130" s="315" t="s">
        <v>318</v>
      </c>
      <c r="B130" s="254" t="s">
        <v>451</v>
      </c>
      <c r="C130" s="91" t="s">
        <v>312</v>
      </c>
      <c r="D130" s="168">
        <v>41.4</v>
      </c>
      <c r="E130" s="168" t="s">
        <v>364</v>
      </c>
      <c r="F130" s="164">
        <f>ROUND((80-D130)/D130,3)</f>
        <v>0.93200000000000005</v>
      </c>
      <c r="G130" s="168" t="s">
        <v>364</v>
      </c>
      <c r="H130" s="164">
        <v>0</v>
      </c>
      <c r="I130" s="91">
        <v>33040</v>
      </c>
      <c r="J130" s="91" t="s">
        <v>138</v>
      </c>
      <c r="K130" s="168">
        <v>0</v>
      </c>
      <c r="L130" s="168">
        <v>14231.43</v>
      </c>
      <c r="M130" s="91" t="s">
        <v>247</v>
      </c>
      <c r="N130" s="92" t="s">
        <v>475</v>
      </c>
      <c r="O130" s="109"/>
      <c r="P130" s="109"/>
    </row>
    <row r="131" spans="1:19" ht="51" x14ac:dyDescent="0.2">
      <c r="A131" s="315" t="s">
        <v>319</v>
      </c>
      <c r="B131" s="254" t="s">
        <v>451</v>
      </c>
      <c r="C131" s="91" t="s">
        <v>312</v>
      </c>
      <c r="D131" s="168">
        <v>41.4</v>
      </c>
      <c r="E131" s="168" t="s">
        <v>364</v>
      </c>
      <c r="F131" s="164">
        <f>ROUND((80-D131)/D131,3)</f>
        <v>0.93200000000000005</v>
      </c>
      <c r="G131" s="168" t="s">
        <v>364</v>
      </c>
      <c r="H131" s="164">
        <v>0</v>
      </c>
      <c r="I131" s="91">
        <v>33040</v>
      </c>
      <c r="J131" s="91" t="s">
        <v>138</v>
      </c>
      <c r="K131" s="168">
        <v>0</v>
      </c>
      <c r="L131" s="168">
        <v>14231.43</v>
      </c>
      <c r="M131" s="91" t="s">
        <v>247</v>
      </c>
      <c r="N131" s="92" t="s">
        <v>475</v>
      </c>
      <c r="O131" s="109"/>
      <c r="P131" s="109"/>
    </row>
    <row r="132" spans="1:19" ht="51" x14ac:dyDescent="0.2">
      <c r="A132" s="315" t="s">
        <v>320</v>
      </c>
      <c r="B132" s="254" t="s">
        <v>451</v>
      </c>
      <c r="C132" s="91" t="s">
        <v>312</v>
      </c>
      <c r="D132" s="168">
        <v>29.7</v>
      </c>
      <c r="E132" s="168" t="s">
        <v>364</v>
      </c>
      <c r="F132" s="164">
        <f>ROUND((80-D132)/D132,3)</f>
        <v>1.694</v>
      </c>
      <c r="G132" s="168" t="s">
        <v>364</v>
      </c>
      <c r="H132" s="164">
        <v>0</v>
      </c>
      <c r="I132" s="91">
        <v>33040</v>
      </c>
      <c r="J132" s="91" t="s">
        <v>138</v>
      </c>
      <c r="K132" s="168">
        <v>0</v>
      </c>
      <c r="L132" s="168">
        <v>14231.43</v>
      </c>
      <c r="M132" s="91" t="s">
        <v>247</v>
      </c>
      <c r="N132" s="92" t="s">
        <v>475</v>
      </c>
      <c r="O132" s="109"/>
      <c r="P132" s="109"/>
    </row>
    <row r="133" spans="1:19" ht="51" x14ac:dyDescent="0.2">
      <c r="A133" s="315" t="s">
        <v>321</v>
      </c>
      <c r="B133" s="254" t="s">
        <v>451</v>
      </c>
      <c r="C133" s="91" t="s">
        <v>312</v>
      </c>
      <c r="D133" s="168">
        <v>29.7</v>
      </c>
      <c r="E133" s="168" t="s">
        <v>364</v>
      </c>
      <c r="F133" s="164">
        <f>ROUND((80-D133)/D133,3)</f>
        <v>1.694</v>
      </c>
      <c r="G133" s="168" t="s">
        <v>364</v>
      </c>
      <c r="H133" s="164">
        <v>0</v>
      </c>
      <c r="I133" s="91">
        <v>33040</v>
      </c>
      <c r="J133" s="91" t="s">
        <v>138</v>
      </c>
      <c r="K133" s="168">
        <v>0</v>
      </c>
      <c r="L133" s="168">
        <v>14231.43</v>
      </c>
      <c r="M133" s="91" t="s">
        <v>247</v>
      </c>
      <c r="N133" s="92" t="s">
        <v>475</v>
      </c>
      <c r="O133" s="109"/>
      <c r="P133" s="109"/>
    </row>
    <row r="134" spans="1:19" ht="25.5" x14ac:dyDescent="0.2">
      <c r="A134" s="315" t="s">
        <v>160</v>
      </c>
      <c r="B134" s="254"/>
      <c r="C134" s="91" t="s">
        <v>312</v>
      </c>
      <c r="D134" s="168">
        <v>24.4</v>
      </c>
      <c r="E134" s="168">
        <v>24.4</v>
      </c>
      <c r="F134" s="164">
        <f t="shared" si="18"/>
        <v>0</v>
      </c>
      <c r="G134" s="168">
        <v>24.4</v>
      </c>
      <c r="H134" s="164">
        <f t="shared" si="19"/>
        <v>0</v>
      </c>
      <c r="I134" s="91">
        <v>33040</v>
      </c>
      <c r="J134" s="91" t="s">
        <v>138</v>
      </c>
      <c r="K134" s="168">
        <v>0</v>
      </c>
      <c r="L134" s="168">
        <v>14231.43</v>
      </c>
      <c r="M134" s="91" t="s">
        <v>247</v>
      </c>
      <c r="N134" s="92" t="s">
        <v>89</v>
      </c>
      <c r="O134" s="109"/>
      <c r="P134" s="109"/>
    </row>
    <row r="135" spans="1:19" ht="26.25" thickBot="1" x14ac:dyDescent="0.25">
      <c r="A135" s="312" t="s">
        <v>322</v>
      </c>
      <c r="B135" s="266" t="s">
        <v>360</v>
      </c>
      <c r="C135" s="237" t="s">
        <v>312</v>
      </c>
      <c r="D135" s="238">
        <v>24.4</v>
      </c>
      <c r="E135" s="238">
        <v>0</v>
      </c>
      <c r="F135" s="98">
        <f t="shared" si="18"/>
        <v>-1</v>
      </c>
      <c r="G135" s="238">
        <v>0</v>
      </c>
      <c r="H135" s="98">
        <v>0</v>
      </c>
      <c r="I135" s="237">
        <v>33040</v>
      </c>
      <c r="J135" s="237" t="s">
        <v>138</v>
      </c>
      <c r="K135" s="238">
        <v>0</v>
      </c>
      <c r="L135" s="238">
        <v>14231.43</v>
      </c>
      <c r="M135" s="237" t="s">
        <v>247</v>
      </c>
      <c r="N135" s="282" t="s">
        <v>394</v>
      </c>
      <c r="O135" s="109"/>
      <c r="P135" s="109"/>
    </row>
    <row r="136" spans="1:19" s="115" customFormat="1" ht="18.75" thickBot="1" x14ac:dyDescent="0.3">
      <c r="A136" s="402" t="s">
        <v>189</v>
      </c>
      <c r="B136" s="403"/>
      <c r="C136" s="244"/>
      <c r="D136" s="344"/>
      <c r="E136" s="345"/>
      <c r="F136" s="248"/>
      <c r="G136" s="252"/>
      <c r="H136" s="247"/>
      <c r="I136" s="247"/>
      <c r="J136" s="247"/>
      <c r="K136" s="247"/>
      <c r="L136" s="247"/>
      <c r="M136" s="248"/>
      <c r="N136" s="264"/>
      <c r="O136" s="223"/>
      <c r="P136" s="223"/>
      <c r="Q136" s="225"/>
      <c r="R136" s="225"/>
      <c r="S136" s="122"/>
    </row>
    <row r="137" spans="1:19" ht="25.5" x14ac:dyDescent="0.2">
      <c r="A137" s="311" t="s">
        <v>259</v>
      </c>
      <c r="B137" s="276"/>
      <c r="C137" s="279" t="s">
        <v>312</v>
      </c>
      <c r="D137" s="280">
        <v>5</v>
      </c>
      <c r="E137" s="280">
        <v>5</v>
      </c>
      <c r="F137" s="278">
        <f>ROUND((E137-D137)/D137,3)</f>
        <v>0</v>
      </c>
      <c r="G137" s="280">
        <v>5</v>
      </c>
      <c r="H137" s="278">
        <f>ROUND((G137-E137)/E137,3)</f>
        <v>0</v>
      </c>
      <c r="I137" s="279">
        <v>33040</v>
      </c>
      <c r="J137" s="279" t="s">
        <v>141</v>
      </c>
      <c r="K137" s="280">
        <v>107.5</v>
      </c>
      <c r="L137" s="280">
        <v>-39.5</v>
      </c>
      <c r="M137" s="279" t="s">
        <v>482</v>
      </c>
      <c r="N137" s="281" t="s">
        <v>419</v>
      </c>
      <c r="O137" s="109"/>
      <c r="P137" s="109"/>
    </row>
    <row r="138" spans="1:19" ht="25.5" x14ac:dyDescent="0.2">
      <c r="A138" s="315" t="s">
        <v>260</v>
      </c>
      <c r="B138" s="254"/>
      <c r="C138" s="91" t="s">
        <v>312</v>
      </c>
      <c r="D138" s="168">
        <v>20</v>
      </c>
      <c r="E138" s="168">
        <v>20</v>
      </c>
      <c r="F138" s="164">
        <f>ROUND((E138-D138)/D138,3)</f>
        <v>0</v>
      </c>
      <c r="G138" s="168">
        <v>20</v>
      </c>
      <c r="H138" s="164">
        <f>ROUND((G138-E138)/E138,3)</f>
        <v>0</v>
      </c>
      <c r="I138" s="91">
        <v>33040</v>
      </c>
      <c r="J138" s="91" t="s">
        <v>141</v>
      </c>
      <c r="K138" s="168">
        <v>107.5</v>
      </c>
      <c r="L138" s="168">
        <v>-39.5</v>
      </c>
      <c r="M138" s="91" t="s">
        <v>482</v>
      </c>
      <c r="N138" s="92" t="s">
        <v>89</v>
      </c>
      <c r="O138" s="109"/>
      <c r="P138" s="109"/>
    </row>
    <row r="139" spans="1:19" ht="26.25" thickBot="1" x14ac:dyDescent="0.25">
      <c r="A139" s="312" t="s">
        <v>261</v>
      </c>
      <c r="B139" s="266"/>
      <c r="C139" s="237" t="s">
        <v>312</v>
      </c>
      <c r="D139" s="238">
        <v>5</v>
      </c>
      <c r="E139" s="238">
        <v>5</v>
      </c>
      <c r="F139" s="98">
        <f>ROUND((E139-D139)/D139,3)</f>
        <v>0</v>
      </c>
      <c r="G139" s="238">
        <v>5</v>
      </c>
      <c r="H139" s="98">
        <f>ROUND((G139-E139)/E139,3)</f>
        <v>0</v>
      </c>
      <c r="I139" s="237">
        <v>33040</v>
      </c>
      <c r="J139" s="237" t="s">
        <v>141</v>
      </c>
      <c r="K139" s="238">
        <v>107.5</v>
      </c>
      <c r="L139" s="238">
        <v>-39.5</v>
      </c>
      <c r="M139" s="237" t="s">
        <v>482</v>
      </c>
      <c r="N139" s="282" t="s">
        <v>89</v>
      </c>
      <c r="O139" s="109"/>
      <c r="P139" s="109"/>
    </row>
    <row r="140" spans="1:19" s="115" customFormat="1" ht="18.75" thickBot="1" x14ac:dyDescent="0.3">
      <c r="A140" s="402" t="s">
        <v>309</v>
      </c>
      <c r="B140" s="403"/>
      <c r="C140" s="244"/>
      <c r="D140" s="344"/>
      <c r="E140" s="345"/>
      <c r="F140" s="248"/>
      <c r="G140" s="252"/>
      <c r="H140" s="247"/>
      <c r="I140" s="247"/>
      <c r="J140" s="247"/>
      <c r="K140" s="247"/>
      <c r="L140" s="247"/>
      <c r="M140" s="248"/>
      <c r="N140" s="264"/>
      <c r="O140" s="223"/>
      <c r="P140" s="223"/>
      <c r="Q140" s="225"/>
      <c r="R140" s="225"/>
      <c r="S140" s="122"/>
    </row>
    <row r="141" spans="1:19" ht="26.25" thickBot="1" x14ac:dyDescent="0.25">
      <c r="A141" s="323" t="s">
        <v>310</v>
      </c>
      <c r="B141" s="267"/>
      <c r="C141" s="323"/>
      <c r="D141" s="325">
        <v>20</v>
      </c>
      <c r="E141" s="325">
        <v>20</v>
      </c>
      <c r="F141" s="218">
        <f>ROUND((E141-D141)/D141,3)</f>
        <v>0</v>
      </c>
      <c r="G141" s="325">
        <v>20</v>
      </c>
      <c r="H141" s="218">
        <f>ROUND((G141-E141)/E141,3)</f>
        <v>0</v>
      </c>
      <c r="I141" s="324">
        <v>33040</v>
      </c>
      <c r="J141" s="324"/>
      <c r="K141" s="325">
        <v>107.5</v>
      </c>
      <c r="L141" s="325">
        <v>-39.5</v>
      </c>
      <c r="M141" s="324" t="s">
        <v>482</v>
      </c>
      <c r="N141" s="326" t="s">
        <v>89</v>
      </c>
      <c r="O141" s="109"/>
      <c r="P141" s="109"/>
    </row>
    <row r="142" spans="1:19" s="115" customFormat="1" ht="18.75" thickBot="1" x14ac:dyDescent="0.3">
      <c r="A142" s="402" t="s">
        <v>116</v>
      </c>
      <c r="B142" s="403"/>
      <c r="C142" s="244"/>
      <c r="D142" s="344"/>
      <c r="E142" s="345"/>
      <c r="F142" s="248"/>
      <c r="G142" s="252"/>
      <c r="H142" s="247"/>
      <c r="I142" s="247"/>
      <c r="J142" s="247"/>
      <c r="K142" s="247"/>
      <c r="L142" s="247"/>
      <c r="M142" s="248"/>
      <c r="N142" s="264"/>
      <c r="O142" s="223"/>
      <c r="P142" s="223"/>
      <c r="Q142" s="225"/>
      <c r="R142" s="225"/>
      <c r="S142" s="122"/>
    </row>
    <row r="143" spans="1:19" ht="25.5" x14ac:dyDescent="0.2">
      <c r="A143" s="320" t="s">
        <v>165</v>
      </c>
      <c r="B143" s="276"/>
      <c r="C143" s="279" t="s">
        <v>312</v>
      </c>
      <c r="D143" s="280">
        <v>12</v>
      </c>
      <c r="E143" s="280">
        <v>12</v>
      </c>
      <c r="F143" s="278">
        <f t="shared" ref="F143:F160" si="20">ROUND((E143-D143)/D143,3)</f>
        <v>0</v>
      </c>
      <c r="G143" s="280">
        <v>12</v>
      </c>
      <c r="H143" s="278">
        <f t="shared" ref="H143:H148" si="21">ROUND((G143-E143)/E143,3)</f>
        <v>0</v>
      </c>
      <c r="I143" s="279">
        <v>33040</v>
      </c>
      <c r="J143" s="279" t="s">
        <v>291</v>
      </c>
      <c r="K143" s="280">
        <v>2671</v>
      </c>
      <c r="L143" s="280">
        <v>509.5</v>
      </c>
      <c r="M143" s="279" t="s">
        <v>174</v>
      </c>
      <c r="N143" s="281" t="s">
        <v>89</v>
      </c>
      <c r="O143" s="109"/>
      <c r="P143" s="109"/>
    </row>
    <row r="144" spans="1:19" ht="25.5" x14ac:dyDescent="0.2">
      <c r="A144" s="321" t="s">
        <v>166</v>
      </c>
      <c r="B144" s="254"/>
      <c r="C144" s="91" t="s">
        <v>312</v>
      </c>
      <c r="D144" s="168">
        <v>12</v>
      </c>
      <c r="E144" s="168">
        <v>12</v>
      </c>
      <c r="F144" s="164">
        <f t="shared" si="20"/>
        <v>0</v>
      </c>
      <c r="G144" s="168">
        <v>12</v>
      </c>
      <c r="H144" s="164">
        <f t="shared" si="21"/>
        <v>0</v>
      </c>
      <c r="I144" s="91">
        <v>33040</v>
      </c>
      <c r="J144" s="91" t="s">
        <v>291</v>
      </c>
      <c r="K144" s="168">
        <v>2671</v>
      </c>
      <c r="L144" s="168">
        <v>509.5</v>
      </c>
      <c r="M144" s="91" t="s">
        <v>174</v>
      </c>
      <c r="N144" s="92" t="s">
        <v>89</v>
      </c>
      <c r="O144" s="109"/>
      <c r="P144" s="109"/>
    </row>
    <row r="145" spans="1:16" ht="25.5" x14ac:dyDescent="0.2">
      <c r="A145" s="321" t="s">
        <v>167</v>
      </c>
      <c r="B145" s="254"/>
      <c r="C145" s="91" t="s">
        <v>312</v>
      </c>
      <c r="D145" s="168">
        <v>12</v>
      </c>
      <c r="E145" s="168">
        <v>12</v>
      </c>
      <c r="F145" s="164">
        <f t="shared" si="20"/>
        <v>0</v>
      </c>
      <c r="G145" s="168">
        <v>12</v>
      </c>
      <c r="H145" s="164">
        <f t="shared" si="21"/>
        <v>0</v>
      </c>
      <c r="I145" s="91">
        <v>33040</v>
      </c>
      <c r="J145" s="91" t="s">
        <v>291</v>
      </c>
      <c r="K145" s="168">
        <v>2671</v>
      </c>
      <c r="L145" s="168">
        <v>509.5</v>
      </c>
      <c r="M145" s="91" t="s">
        <v>174</v>
      </c>
      <c r="N145" s="92" t="s">
        <v>89</v>
      </c>
      <c r="O145" s="109"/>
      <c r="P145" s="109"/>
    </row>
    <row r="146" spans="1:16" ht="25.5" x14ac:dyDescent="0.2">
      <c r="A146" s="321" t="s">
        <v>168</v>
      </c>
      <c r="B146" s="254"/>
      <c r="C146" s="91" t="s">
        <v>312</v>
      </c>
      <c r="D146" s="168">
        <v>12</v>
      </c>
      <c r="E146" s="168">
        <v>12</v>
      </c>
      <c r="F146" s="164">
        <f t="shared" si="20"/>
        <v>0</v>
      </c>
      <c r="G146" s="168">
        <v>12</v>
      </c>
      <c r="H146" s="164">
        <f t="shared" si="21"/>
        <v>0</v>
      </c>
      <c r="I146" s="91">
        <v>33040</v>
      </c>
      <c r="J146" s="91" t="s">
        <v>291</v>
      </c>
      <c r="K146" s="168">
        <v>2671</v>
      </c>
      <c r="L146" s="168">
        <v>509.5</v>
      </c>
      <c r="M146" s="91" t="s">
        <v>174</v>
      </c>
      <c r="N146" s="92" t="s">
        <v>89</v>
      </c>
      <c r="O146" s="109"/>
      <c r="P146" s="109"/>
    </row>
    <row r="147" spans="1:16" ht="25.5" x14ac:dyDescent="0.2">
      <c r="A147" s="321" t="s">
        <v>169</v>
      </c>
      <c r="B147" s="254"/>
      <c r="C147" s="91" t="s">
        <v>312</v>
      </c>
      <c r="D147" s="168">
        <v>36</v>
      </c>
      <c r="E147" s="168">
        <v>37</v>
      </c>
      <c r="F147" s="164">
        <f t="shared" si="20"/>
        <v>2.8000000000000001E-2</v>
      </c>
      <c r="G147" s="168">
        <v>37</v>
      </c>
      <c r="H147" s="164">
        <f t="shared" si="21"/>
        <v>0</v>
      </c>
      <c r="I147" s="91">
        <v>33040</v>
      </c>
      <c r="J147" s="91" t="s">
        <v>291</v>
      </c>
      <c r="K147" s="168">
        <v>2671</v>
      </c>
      <c r="L147" s="168">
        <v>509.5</v>
      </c>
      <c r="M147" s="91" t="s">
        <v>175</v>
      </c>
      <c r="N147" s="92" t="s">
        <v>417</v>
      </c>
      <c r="O147" s="109"/>
      <c r="P147" s="109"/>
    </row>
    <row r="148" spans="1:16" ht="25.5" x14ac:dyDescent="0.2">
      <c r="A148" s="321" t="s">
        <v>170</v>
      </c>
      <c r="B148" s="254"/>
      <c r="C148" s="91" t="s">
        <v>312</v>
      </c>
      <c r="D148" s="168">
        <v>36</v>
      </c>
      <c r="E148" s="168">
        <v>37</v>
      </c>
      <c r="F148" s="164">
        <f t="shared" si="20"/>
        <v>2.8000000000000001E-2</v>
      </c>
      <c r="G148" s="168">
        <v>37</v>
      </c>
      <c r="H148" s="164">
        <f t="shared" si="21"/>
        <v>0</v>
      </c>
      <c r="I148" s="91">
        <v>33040</v>
      </c>
      <c r="J148" s="91" t="s">
        <v>291</v>
      </c>
      <c r="K148" s="168">
        <v>2671</v>
      </c>
      <c r="L148" s="168">
        <v>509.5</v>
      </c>
      <c r="M148" s="91" t="s">
        <v>175</v>
      </c>
      <c r="N148" s="92" t="s">
        <v>417</v>
      </c>
      <c r="O148" s="109"/>
      <c r="P148" s="109"/>
    </row>
    <row r="149" spans="1:16" ht="49.5" customHeight="1" x14ac:dyDescent="0.2">
      <c r="A149" s="315" t="s">
        <v>171</v>
      </c>
      <c r="B149" s="254" t="s">
        <v>451</v>
      </c>
      <c r="C149" s="91" t="s">
        <v>312</v>
      </c>
      <c r="D149" s="168">
        <v>675</v>
      </c>
      <c r="E149" s="168" t="s">
        <v>408</v>
      </c>
      <c r="F149" s="164">
        <f>ROUND((930-D149)/D149,3)</f>
        <v>0.378</v>
      </c>
      <c r="G149" s="168" t="s">
        <v>408</v>
      </c>
      <c r="H149" s="164">
        <v>0</v>
      </c>
      <c r="I149" s="91">
        <v>33040</v>
      </c>
      <c r="J149" s="91" t="s">
        <v>291</v>
      </c>
      <c r="K149" s="168">
        <v>2671</v>
      </c>
      <c r="L149" s="168">
        <v>509.5</v>
      </c>
      <c r="M149" s="91" t="s">
        <v>410</v>
      </c>
      <c r="N149" s="92" t="s">
        <v>164</v>
      </c>
      <c r="O149" s="109"/>
      <c r="P149" s="109"/>
    </row>
    <row r="150" spans="1:16" ht="49.5" customHeight="1" x14ac:dyDescent="0.2">
      <c r="A150" s="315" t="s">
        <v>172</v>
      </c>
      <c r="B150" s="254" t="s">
        <v>451</v>
      </c>
      <c r="C150" s="91" t="s">
        <v>312</v>
      </c>
      <c r="D150" s="168">
        <v>125</v>
      </c>
      <c r="E150" s="168" t="s">
        <v>413</v>
      </c>
      <c r="F150" s="164">
        <f>ROUND((1220-D150)/D150,3)</f>
        <v>8.76</v>
      </c>
      <c r="G150" s="168" t="s">
        <v>413</v>
      </c>
      <c r="H150" s="164">
        <v>0</v>
      </c>
      <c r="I150" s="91">
        <v>33040</v>
      </c>
      <c r="J150" s="91" t="s">
        <v>292</v>
      </c>
      <c r="K150" s="168">
        <v>14907.25</v>
      </c>
      <c r="L150" s="168">
        <v>3192.75</v>
      </c>
      <c r="M150" s="91" t="s">
        <v>411</v>
      </c>
      <c r="N150" s="92" t="s">
        <v>412</v>
      </c>
      <c r="O150" s="109"/>
      <c r="P150" s="109"/>
    </row>
    <row r="151" spans="1:16" ht="49.5" customHeight="1" x14ac:dyDescent="0.2">
      <c r="A151" s="315" t="s">
        <v>173</v>
      </c>
      <c r="B151" s="254" t="s">
        <v>451</v>
      </c>
      <c r="C151" s="91" t="s">
        <v>312</v>
      </c>
      <c r="D151" s="168">
        <v>675</v>
      </c>
      <c r="E151" s="168" t="s">
        <v>413</v>
      </c>
      <c r="F151" s="164">
        <f>ROUND((1220-D151)/D151,3)</f>
        <v>0.80700000000000005</v>
      </c>
      <c r="G151" s="168" t="s">
        <v>413</v>
      </c>
      <c r="H151" s="164">
        <v>0</v>
      </c>
      <c r="I151" s="91">
        <v>33040</v>
      </c>
      <c r="J151" s="91" t="s">
        <v>292</v>
      </c>
      <c r="K151" s="168">
        <v>14907.25</v>
      </c>
      <c r="L151" s="168">
        <v>3192.75</v>
      </c>
      <c r="M151" s="91" t="s">
        <v>409</v>
      </c>
      <c r="N151" s="92" t="s">
        <v>412</v>
      </c>
      <c r="O151" s="109"/>
      <c r="P151" s="109"/>
    </row>
    <row r="152" spans="1:16" ht="49.5" customHeight="1" x14ac:dyDescent="0.2">
      <c r="A152" s="315" t="s">
        <v>176</v>
      </c>
      <c r="B152" s="254" t="s">
        <v>451</v>
      </c>
      <c r="C152" s="91" t="s">
        <v>312</v>
      </c>
      <c r="D152" s="168">
        <v>111</v>
      </c>
      <c r="E152" s="168" t="s">
        <v>414</v>
      </c>
      <c r="F152" s="164">
        <f>ROUND((129-D152)/D152,3)</f>
        <v>0.16200000000000001</v>
      </c>
      <c r="G152" s="168" t="s">
        <v>414</v>
      </c>
      <c r="H152" s="164">
        <v>0</v>
      </c>
      <c r="I152" s="91">
        <v>33040</v>
      </c>
      <c r="J152" s="91" t="s">
        <v>293</v>
      </c>
      <c r="K152" s="168">
        <v>1776</v>
      </c>
      <c r="L152" s="168">
        <v>6088</v>
      </c>
      <c r="M152" s="91" t="s">
        <v>190</v>
      </c>
      <c r="N152" s="92" t="s">
        <v>145</v>
      </c>
      <c r="O152" s="109"/>
      <c r="P152" s="109"/>
    </row>
    <row r="153" spans="1:16" ht="55.5" customHeight="1" x14ac:dyDescent="0.2">
      <c r="A153" s="315" t="s">
        <v>177</v>
      </c>
      <c r="B153" s="254" t="s">
        <v>451</v>
      </c>
      <c r="C153" s="91" t="s">
        <v>312</v>
      </c>
      <c r="D153" s="168">
        <v>222</v>
      </c>
      <c r="E153" s="168" t="s">
        <v>415</v>
      </c>
      <c r="F153" s="164">
        <f>ROUND((228-D153)/D153,3)</f>
        <v>2.7E-2</v>
      </c>
      <c r="G153" s="168" t="s">
        <v>415</v>
      </c>
      <c r="H153" s="164">
        <v>0</v>
      </c>
      <c r="I153" s="91">
        <v>33040</v>
      </c>
      <c r="J153" s="91" t="s">
        <v>293</v>
      </c>
      <c r="K153" s="168">
        <v>1776</v>
      </c>
      <c r="L153" s="168">
        <v>6088</v>
      </c>
      <c r="M153" s="91" t="s">
        <v>191</v>
      </c>
      <c r="N153" s="92" t="s">
        <v>145</v>
      </c>
      <c r="O153" s="109"/>
      <c r="P153" s="109"/>
    </row>
    <row r="154" spans="1:16" ht="55.5" customHeight="1" x14ac:dyDescent="0.2">
      <c r="A154" s="315" t="s">
        <v>178</v>
      </c>
      <c r="B154" s="254" t="s">
        <v>451</v>
      </c>
      <c r="C154" s="91" t="s">
        <v>312</v>
      </c>
      <c r="D154" s="168">
        <v>222</v>
      </c>
      <c r="E154" s="168" t="s">
        <v>415</v>
      </c>
      <c r="F154" s="164">
        <f>ROUND((228-D154)/D154,3)</f>
        <v>2.7E-2</v>
      </c>
      <c r="G154" s="168" t="s">
        <v>415</v>
      </c>
      <c r="H154" s="164">
        <v>0</v>
      </c>
      <c r="I154" s="91">
        <v>33040</v>
      </c>
      <c r="J154" s="91" t="s">
        <v>293</v>
      </c>
      <c r="K154" s="168">
        <v>1776</v>
      </c>
      <c r="L154" s="168">
        <v>6088</v>
      </c>
      <c r="M154" s="91" t="s">
        <v>191</v>
      </c>
      <c r="N154" s="92" t="s">
        <v>145</v>
      </c>
      <c r="O154" s="109"/>
      <c r="P154" s="109"/>
    </row>
    <row r="155" spans="1:16" ht="30.75" customHeight="1" x14ac:dyDescent="0.2">
      <c r="A155" s="315" t="s">
        <v>179</v>
      </c>
      <c r="B155" s="254" t="s">
        <v>451</v>
      </c>
      <c r="C155" s="91" t="s">
        <v>312</v>
      </c>
      <c r="D155" s="168">
        <v>50</v>
      </c>
      <c r="E155" s="168">
        <v>51.5</v>
      </c>
      <c r="F155" s="164">
        <f t="shared" si="20"/>
        <v>0.03</v>
      </c>
      <c r="G155" s="168">
        <v>51.5</v>
      </c>
      <c r="H155" s="164">
        <f t="shared" ref="H155:H159" si="22">ROUND((G155-E155)/E155,3)</f>
        <v>0</v>
      </c>
      <c r="I155" s="91">
        <v>33040</v>
      </c>
      <c r="J155" s="91" t="s">
        <v>294</v>
      </c>
      <c r="K155" s="168">
        <v>7135.55</v>
      </c>
      <c r="L155" s="168">
        <v>2375.91</v>
      </c>
      <c r="M155" s="91" t="s">
        <v>247</v>
      </c>
      <c r="N155" s="92" t="s">
        <v>416</v>
      </c>
      <c r="O155" s="109"/>
      <c r="P155" s="109"/>
    </row>
    <row r="156" spans="1:16" ht="25.5" x14ac:dyDescent="0.2">
      <c r="A156" s="315" t="s">
        <v>180</v>
      </c>
      <c r="B156" s="254" t="s">
        <v>451</v>
      </c>
      <c r="C156" s="91" t="s">
        <v>312</v>
      </c>
      <c r="D156" s="168">
        <v>50</v>
      </c>
      <c r="E156" s="168">
        <v>51.5</v>
      </c>
      <c r="F156" s="164">
        <f t="shared" si="20"/>
        <v>0.03</v>
      </c>
      <c r="G156" s="168">
        <v>51.5</v>
      </c>
      <c r="H156" s="164">
        <f t="shared" si="22"/>
        <v>0</v>
      </c>
      <c r="I156" s="91">
        <v>33040</v>
      </c>
      <c r="J156" s="91" t="s">
        <v>294</v>
      </c>
      <c r="K156" s="168">
        <v>7135.55</v>
      </c>
      <c r="L156" s="168">
        <v>2375.91</v>
      </c>
      <c r="M156" s="91" t="s">
        <v>247</v>
      </c>
      <c r="N156" s="92" t="s">
        <v>416</v>
      </c>
      <c r="O156" s="109"/>
      <c r="P156" s="109"/>
    </row>
    <row r="157" spans="1:16" ht="25.5" x14ac:dyDescent="0.2">
      <c r="A157" s="315" t="s">
        <v>181</v>
      </c>
      <c r="B157" s="254" t="s">
        <v>451</v>
      </c>
      <c r="C157" s="91" t="s">
        <v>312</v>
      </c>
      <c r="D157" s="168">
        <v>50</v>
      </c>
      <c r="E157" s="168">
        <v>51.5</v>
      </c>
      <c r="F157" s="164">
        <f t="shared" si="20"/>
        <v>0.03</v>
      </c>
      <c r="G157" s="168">
        <v>51.5</v>
      </c>
      <c r="H157" s="164">
        <f t="shared" si="22"/>
        <v>0</v>
      </c>
      <c r="I157" s="91">
        <v>33040</v>
      </c>
      <c r="J157" s="91" t="s">
        <v>294</v>
      </c>
      <c r="K157" s="168">
        <v>7135.55</v>
      </c>
      <c r="L157" s="168">
        <v>2375.91</v>
      </c>
      <c r="M157" s="91" t="s">
        <v>247</v>
      </c>
      <c r="N157" s="92" t="s">
        <v>145</v>
      </c>
      <c r="O157" s="109"/>
      <c r="P157" s="109"/>
    </row>
    <row r="158" spans="1:16" ht="25.5" x14ac:dyDescent="0.2">
      <c r="A158" s="315" t="s">
        <v>182</v>
      </c>
      <c r="B158" s="254" t="s">
        <v>451</v>
      </c>
      <c r="C158" s="91" t="s">
        <v>312</v>
      </c>
      <c r="D158" s="168">
        <v>50</v>
      </c>
      <c r="E158" s="168">
        <v>51.5</v>
      </c>
      <c r="F158" s="164">
        <f t="shared" si="20"/>
        <v>0.03</v>
      </c>
      <c r="G158" s="168">
        <v>51.5</v>
      </c>
      <c r="H158" s="164">
        <f t="shared" si="22"/>
        <v>0</v>
      </c>
      <c r="I158" s="91">
        <v>33040</v>
      </c>
      <c r="J158" s="91" t="s">
        <v>294</v>
      </c>
      <c r="K158" s="168">
        <v>7135.55</v>
      </c>
      <c r="L158" s="168">
        <v>2375.91</v>
      </c>
      <c r="M158" s="91" t="s">
        <v>247</v>
      </c>
      <c r="N158" s="92" t="s">
        <v>145</v>
      </c>
      <c r="O158" s="109"/>
      <c r="P158" s="109"/>
    </row>
    <row r="159" spans="1:16" ht="41.25" customHeight="1" x14ac:dyDescent="0.2">
      <c r="A159" s="315" t="s">
        <v>184</v>
      </c>
      <c r="B159" s="254"/>
      <c r="C159" s="91" t="s">
        <v>312</v>
      </c>
      <c r="D159" s="168">
        <v>30</v>
      </c>
      <c r="E159" s="168">
        <v>30</v>
      </c>
      <c r="F159" s="164">
        <f t="shared" si="20"/>
        <v>0</v>
      </c>
      <c r="G159" s="168">
        <v>30</v>
      </c>
      <c r="H159" s="164">
        <f t="shared" si="22"/>
        <v>0</v>
      </c>
      <c r="I159" s="91">
        <v>33040</v>
      </c>
      <c r="J159" s="91" t="s">
        <v>294</v>
      </c>
      <c r="K159" s="168">
        <v>7135.55</v>
      </c>
      <c r="L159" s="168">
        <v>2375.91</v>
      </c>
      <c r="M159" s="91" t="s">
        <v>247</v>
      </c>
      <c r="N159" s="92" t="s">
        <v>89</v>
      </c>
      <c r="O159" s="109"/>
      <c r="P159" s="109"/>
    </row>
    <row r="160" spans="1:16" ht="41.25" customHeight="1" thickBot="1" x14ac:dyDescent="0.25">
      <c r="A160" s="312" t="s">
        <v>183</v>
      </c>
      <c r="B160" s="266" t="s">
        <v>286</v>
      </c>
      <c r="C160" s="237" t="s">
        <v>312</v>
      </c>
      <c r="D160" s="238">
        <v>30</v>
      </c>
      <c r="E160" s="238">
        <v>0</v>
      </c>
      <c r="F160" s="98">
        <f t="shared" si="20"/>
        <v>-1</v>
      </c>
      <c r="G160" s="238">
        <v>0</v>
      </c>
      <c r="H160" s="98">
        <v>0</v>
      </c>
      <c r="I160" s="237">
        <v>33040</v>
      </c>
      <c r="J160" s="237" t="s">
        <v>294</v>
      </c>
      <c r="K160" s="238">
        <v>7135.55</v>
      </c>
      <c r="L160" s="238">
        <v>2375.91</v>
      </c>
      <c r="M160" s="237" t="s">
        <v>247</v>
      </c>
      <c r="N160" s="282" t="s">
        <v>448</v>
      </c>
      <c r="O160" s="109"/>
      <c r="P160" s="109"/>
    </row>
    <row r="161" spans="1:19" s="115" customFormat="1" ht="18.75" thickBot="1" x14ac:dyDescent="0.3">
      <c r="A161" s="402" t="s">
        <v>117</v>
      </c>
      <c r="B161" s="403"/>
      <c r="C161" s="244"/>
      <c r="D161" s="344"/>
      <c r="E161" s="345"/>
      <c r="F161" s="248"/>
      <c r="G161" s="252"/>
      <c r="H161" s="247"/>
      <c r="I161" s="247"/>
      <c r="J161" s="247"/>
      <c r="K161" s="247"/>
      <c r="L161" s="247"/>
      <c r="M161" s="248"/>
      <c r="N161" s="264"/>
      <c r="O161" s="223"/>
      <c r="P161" s="223"/>
      <c r="Q161" s="225"/>
      <c r="R161" s="225"/>
      <c r="S161" s="122"/>
    </row>
    <row r="162" spans="1:19" ht="13.5" thickBot="1" x14ac:dyDescent="0.25">
      <c r="A162" s="327"/>
      <c r="B162" s="328"/>
      <c r="C162" s="328"/>
      <c r="D162" s="346"/>
      <c r="E162" s="346"/>
      <c r="F162" s="328"/>
      <c r="G162" s="346"/>
      <c r="H162" s="328"/>
      <c r="I162" s="328"/>
      <c r="J162" s="328"/>
      <c r="K162" s="328"/>
      <c r="L162" s="328"/>
      <c r="M162" s="328"/>
      <c r="N162" s="331"/>
    </row>
    <row r="163" spans="1:19" s="115" customFormat="1" ht="18.75" thickBot="1" x14ac:dyDescent="0.3">
      <c r="A163" s="402" t="s">
        <v>133</v>
      </c>
      <c r="B163" s="403"/>
      <c r="C163" s="244"/>
      <c r="D163" s="344"/>
      <c r="E163" s="345"/>
      <c r="F163" s="248"/>
      <c r="G163" s="252"/>
      <c r="H163" s="247"/>
      <c r="I163" s="247"/>
      <c r="J163" s="247"/>
      <c r="K163" s="247"/>
      <c r="L163" s="247"/>
      <c r="M163" s="248"/>
      <c r="N163" s="264"/>
      <c r="O163" s="223"/>
      <c r="P163" s="223"/>
      <c r="Q163" s="225"/>
      <c r="R163" s="225"/>
      <c r="S163" s="122"/>
    </row>
    <row r="164" spans="1:19" ht="38.25" x14ac:dyDescent="0.2">
      <c r="A164" s="311" t="s">
        <v>418</v>
      </c>
      <c r="B164" s="276"/>
      <c r="C164" s="279" t="s">
        <v>312</v>
      </c>
      <c r="D164" s="280">
        <v>35</v>
      </c>
      <c r="E164" s="280">
        <v>35</v>
      </c>
      <c r="F164" s="278">
        <f t="shared" ref="F164:F185" si="23">ROUND((E164-D164)/D164,3)</f>
        <v>0</v>
      </c>
      <c r="G164" s="280">
        <v>35</v>
      </c>
      <c r="H164" s="278">
        <f t="shared" ref="H164:H185" si="24">ROUND((G164-E164)/E164,3)</f>
        <v>0</v>
      </c>
      <c r="I164" s="279">
        <v>33040</v>
      </c>
      <c r="J164" s="279" t="s">
        <v>283</v>
      </c>
      <c r="K164" s="280">
        <v>14348.34</v>
      </c>
      <c r="L164" s="280">
        <v>32662.66</v>
      </c>
      <c r="M164" s="279" t="s">
        <v>481</v>
      </c>
      <c r="N164" s="281" t="s">
        <v>419</v>
      </c>
      <c r="O164" s="109"/>
      <c r="P164" s="109"/>
    </row>
    <row r="165" spans="1:19" ht="38.25" x14ac:dyDescent="0.2">
      <c r="A165" s="315" t="s">
        <v>233</v>
      </c>
      <c r="B165" s="254"/>
      <c r="C165" s="91" t="s">
        <v>312</v>
      </c>
      <c r="D165" s="168">
        <v>35</v>
      </c>
      <c r="E165" s="168">
        <v>35</v>
      </c>
      <c r="F165" s="164">
        <f t="shared" si="23"/>
        <v>0</v>
      </c>
      <c r="G165" s="168">
        <v>35</v>
      </c>
      <c r="H165" s="164">
        <f t="shared" si="24"/>
        <v>0</v>
      </c>
      <c r="I165" s="91">
        <v>33040</v>
      </c>
      <c r="J165" s="91" t="s">
        <v>283</v>
      </c>
      <c r="K165" s="168">
        <v>14348.34</v>
      </c>
      <c r="L165" s="168">
        <v>32662.66</v>
      </c>
      <c r="M165" s="91" t="s">
        <v>481</v>
      </c>
      <c r="N165" s="92" t="s">
        <v>241</v>
      </c>
      <c r="O165" s="109"/>
      <c r="P165" s="109"/>
    </row>
    <row r="166" spans="1:19" ht="38.25" x14ac:dyDescent="0.2">
      <c r="A166" s="315" t="s">
        <v>234</v>
      </c>
      <c r="B166" s="254"/>
      <c r="C166" s="91" t="s">
        <v>312</v>
      </c>
      <c r="D166" s="168">
        <v>35</v>
      </c>
      <c r="E166" s="168">
        <v>35</v>
      </c>
      <c r="F166" s="164">
        <f t="shared" si="23"/>
        <v>0</v>
      </c>
      <c r="G166" s="168">
        <v>35</v>
      </c>
      <c r="H166" s="164">
        <f t="shared" si="24"/>
        <v>0</v>
      </c>
      <c r="I166" s="91">
        <v>33040</v>
      </c>
      <c r="J166" s="91" t="s">
        <v>283</v>
      </c>
      <c r="K166" s="168">
        <v>14348.34</v>
      </c>
      <c r="L166" s="168">
        <v>32662.66</v>
      </c>
      <c r="M166" s="91" t="s">
        <v>481</v>
      </c>
      <c r="N166" s="92" t="s">
        <v>89</v>
      </c>
      <c r="O166" s="109"/>
      <c r="P166" s="109"/>
    </row>
    <row r="167" spans="1:19" ht="38.25" x14ac:dyDescent="0.2">
      <c r="A167" s="315" t="s">
        <v>238</v>
      </c>
      <c r="B167" s="254"/>
      <c r="C167" s="91" t="s">
        <v>312</v>
      </c>
      <c r="D167" s="168">
        <v>60</v>
      </c>
      <c r="E167" s="168">
        <v>60</v>
      </c>
      <c r="F167" s="164">
        <f>ROUND((E167-D167)/D167,3)</f>
        <v>0</v>
      </c>
      <c r="G167" s="168">
        <v>60</v>
      </c>
      <c r="H167" s="164">
        <f>ROUND((G167-E167)/E167,3)</f>
        <v>0</v>
      </c>
      <c r="I167" s="91">
        <v>33040</v>
      </c>
      <c r="J167" s="91" t="s">
        <v>283</v>
      </c>
      <c r="K167" s="168">
        <v>14348.34</v>
      </c>
      <c r="L167" s="168">
        <v>32662.66</v>
      </c>
      <c r="M167" s="91" t="s">
        <v>481</v>
      </c>
      <c r="N167" s="92" t="s">
        <v>89</v>
      </c>
      <c r="O167" s="109"/>
      <c r="P167" s="109"/>
    </row>
    <row r="168" spans="1:19" ht="38.25" x14ac:dyDescent="0.2">
      <c r="A168" s="315" t="s">
        <v>420</v>
      </c>
      <c r="B168" s="254" t="s">
        <v>450</v>
      </c>
      <c r="C168" s="91"/>
      <c r="D168" s="168">
        <v>0</v>
      </c>
      <c r="E168" s="168">
        <v>20</v>
      </c>
      <c r="F168" s="164">
        <v>1</v>
      </c>
      <c r="G168" s="168">
        <v>20</v>
      </c>
      <c r="H168" s="164">
        <f>ROUND((G168-E168)/E168,3)</f>
        <v>0</v>
      </c>
      <c r="I168" s="91">
        <v>33040</v>
      </c>
      <c r="J168" s="91" t="s">
        <v>283</v>
      </c>
      <c r="K168" s="168"/>
      <c r="L168" s="168"/>
      <c r="M168" s="91" t="s">
        <v>481</v>
      </c>
      <c r="N168" s="92" t="s">
        <v>243</v>
      </c>
      <c r="O168" s="109"/>
      <c r="P168" s="109"/>
    </row>
    <row r="169" spans="1:19" ht="24.75" customHeight="1" x14ac:dyDescent="0.2">
      <c r="A169" s="315" t="s">
        <v>421</v>
      </c>
      <c r="B169" s="254" t="s">
        <v>450</v>
      </c>
      <c r="C169" s="91"/>
      <c r="D169" s="168">
        <v>0</v>
      </c>
      <c r="E169" s="168">
        <v>50</v>
      </c>
      <c r="F169" s="164">
        <v>1</v>
      </c>
      <c r="G169" s="168">
        <v>50</v>
      </c>
      <c r="H169" s="164">
        <f>ROUND((G169-E169)/E169,3)</f>
        <v>0</v>
      </c>
      <c r="I169" s="91">
        <v>33040</v>
      </c>
      <c r="J169" s="91" t="s">
        <v>283</v>
      </c>
      <c r="K169" s="168"/>
      <c r="L169" s="168"/>
      <c r="M169" s="91" t="s">
        <v>481</v>
      </c>
      <c r="N169" s="92" t="s">
        <v>243</v>
      </c>
      <c r="O169" s="109"/>
      <c r="P169" s="109"/>
    </row>
    <row r="170" spans="1:19" ht="38.25" x14ac:dyDescent="0.2">
      <c r="A170" s="315" t="s">
        <v>235</v>
      </c>
      <c r="B170" s="254"/>
      <c r="C170" s="91" t="s">
        <v>312</v>
      </c>
      <c r="D170" s="168">
        <v>30</v>
      </c>
      <c r="E170" s="168">
        <v>30</v>
      </c>
      <c r="F170" s="164">
        <f>ROUND((E170-D170)/D170,3)</f>
        <v>0</v>
      </c>
      <c r="G170" s="168">
        <v>30</v>
      </c>
      <c r="H170" s="164">
        <f>ROUND((G170-E170)/E170,3)</f>
        <v>0</v>
      </c>
      <c r="I170" s="91">
        <v>33040</v>
      </c>
      <c r="J170" s="91" t="s">
        <v>283</v>
      </c>
      <c r="K170" s="168">
        <v>14348.34</v>
      </c>
      <c r="L170" s="168">
        <v>32662.66</v>
      </c>
      <c r="M170" s="91" t="s">
        <v>481</v>
      </c>
      <c r="N170" s="92" t="s">
        <v>419</v>
      </c>
      <c r="O170" s="109"/>
      <c r="P170" s="109"/>
    </row>
    <row r="171" spans="1:19" ht="38.25" x14ac:dyDescent="0.2">
      <c r="A171" s="315" t="s">
        <v>236</v>
      </c>
      <c r="B171" s="254"/>
      <c r="C171" s="91" t="s">
        <v>312</v>
      </c>
      <c r="D171" s="168">
        <v>35</v>
      </c>
      <c r="E171" s="168">
        <v>35</v>
      </c>
      <c r="F171" s="164">
        <f t="shared" si="23"/>
        <v>0</v>
      </c>
      <c r="G171" s="168">
        <v>35</v>
      </c>
      <c r="H171" s="164">
        <f t="shared" si="24"/>
        <v>0</v>
      </c>
      <c r="I171" s="91">
        <v>33040</v>
      </c>
      <c r="J171" s="91" t="s">
        <v>283</v>
      </c>
      <c r="K171" s="168">
        <v>14348.34</v>
      </c>
      <c r="L171" s="168">
        <v>32662.66</v>
      </c>
      <c r="M171" s="91" t="s">
        <v>481</v>
      </c>
      <c r="N171" s="92" t="s">
        <v>89</v>
      </c>
      <c r="O171" s="109"/>
      <c r="P171" s="109"/>
    </row>
    <row r="172" spans="1:19" ht="38.25" x14ac:dyDescent="0.2">
      <c r="A172" s="315" t="s">
        <v>239</v>
      </c>
      <c r="B172" s="254"/>
      <c r="C172" s="91" t="s">
        <v>312</v>
      </c>
      <c r="D172" s="168">
        <v>35</v>
      </c>
      <c r="E172" s="168">
        <v>35</v>
      </c>
      <c r="F172" s="164">
        <f t="shared" si="23"/>
        <v>0</v>
      </c>
      <c r="G172" s="168">
        <v>35</v>
      </c>
      <c r="H172" s="164">
        <f t="shared" si="24"/>
        <v>0</v>
      </c>
      <c r="I172" s="91">
        <v>33040</v>
      </c>
      <c r="J172" s="91" t="s">
        <v>283</v>
      </c>
      <c r="K172" s="168">
        <v>14348.34</v>
      </c>
      <c r="L172" s="168">
        <v>32662.66</v>
      </c>
      <c r="M172" s="91" t="s">
        <v>481</v>
      </c>
      <c r="N172" s="92" t="s">
        <v>419</v>
      </c>
      <c r="O172" s="109"/>
      <c r="P172" s="109"/>
    </row>
    <row r="173" spans="1:19" ht="38.25" x14ac:dyDescent="0.2">
      <c r="A173" s="315" t="s">
        <v>237</v>
      </c>
      <c r="B173" s="254"/>
      <c r="C173" s="91" t="s">
        <v>312</v>
      </c>
      <c r="D173" s="168">
        <v>42</v>
      </c>
      <c r="E173" s="168">
        <v>42</v>
      </c>
      <c r="F173" s="164">
        <f t="shared" si="23"/>
        <v>0</v>
      </c>
      <c r="G173" s="168">
        <v>42</v>
      </c>
      <c r="H173" s="164">
        <f t="shared" si="24"/>
        <v>0</v>
      </c>
      <c r="I173" s="91">
        <v>33040</v>
      </c>
      <c r="J173" s="91" t="s">
        <v>283</v>
      </c>
      <c r="K173" s="168">
        <v>14348.34</v>
      </c>
      <c r="L173" s="168">
        <v>32662.66</v>
      </c>
      <c r="M173" s="91" t="s">
        <v>481</v>
      </c>
      <c r="N173" s="92" t="s">
        <v>419</v>
      </c>
      <c r="O173" s="109"/>
      <c r="P173" s="109"/>
    </row>
    <row r="174" spans="1:19" ht="38.25" x14ac:dyDescent="0.2">
      <c r="A174" s="315" t="s">
        <v>422</v>
      </c>
      <c r="B174" s="254"/>
      <c r="C174" s="91" t="s">
        <v>312</v>
      </c>
      <c r="D174" s="168">
        <v>40</v>
      </c>
      <c r="E174" s="168">
        <v>40</v>
      </c>
      <c r="F174" s="164">
        <f t="shared" si="23"/>
        <v>0</v>
      </c>
      <c r="G174" s="168">
        <v>40</v>
      </c>
      <c r="H174" s="164">
        <f t="shared" si="24"/>
        <v>0</v>
      </c>
      <c r="I174" s="91">
        <v>33040</v>
      </c>
      <c r="J174" s="91" t="s">
        <v>283</v>
      </c>
      <c r="K174" s="168">
        <v>14348.34</v>
      </c>
      <c r="L174" s="168">
        <v>32662.66</v>
      </c>
      <c r="M174" s="91" t="s">
        <v>481</v>
      </c>
      <c r="N174" s="92" t="s">
        <v>434</v>
      </c>
      <c r="O174" s="109"/>
      <c r="P174" s="109"/>
    </row>
    <row r="175" spans="1:19" ht="38.25" x14ac:dyDescent="0.2">
      <c r="A175" s="315" t="s">
        <v>423</v>
      </c>
      <c r="B175" s="254"/>
      <c r="C175" s="91" t="s">
        <v>312</v>
      </c>
      <c r="D175" s="168">
        <v>40</v>
      </c>
      <c r="E175" s="168">
        <v>40</v>
      </c>
      <c r="F175" s="164">
        <f t="shared" si="23"/>
        <v>0</v>
      </c>
      <c r="G175" s="168">
        <v>40</v>
      </c>
      <c r="H175" s="164">
        <f t="shared" si="24"/>
        <v>0</v>
      </c>
      <c r="I175" s="91">
        <v>33040</v>
      </c>
      <c r="J175" s="91" t="s">
        <v>283</v>
      </c>
      <c r="K175" s="168">
        <v>14348.34</v>
      </c>
      <c r="L175" s="168">
        <v>32662.66</v>
      </c>
      <c r="M175" s="91" t="s">
        <v>481</v>
      </c>
      <c r="N175" s="92" t="s">
        <v>436</v>
      </c>
      <c r="O175" s="109"/>
      <c r="P175" s="109"/>
    </row>
    <row r="176" spans="1:19" ht="38.25" x14ac:dyDescent="0.2">
      <c r="A176" s="315" t="s">
        <v>424</v>
      </c>
      <c r="B176" s="254"/>
      <c r="C176" s="91" t="s">
        <v>312</v>
      </c>
      <c r="D176" s="168">
        <v>40</v>
      </c>
      <c r="E176" s="168">
        <v>40</v>
      </c>
      <c r="F176" s="164">
        <f t="shared" si="23"/>
        <v>0</v>
      </c>
      <c r="G176" s="168">
        <v>40</v>
      </c>
      <c r="H176" s="164">
        <f t="shared" si="24"/>
        <v>0</v>
      </c>
      <c r="I176" s="91">
        <v>33040</v>
      </c>
      <c r="J176" s="91" t="s">
        <v>283</v>
      </c>
      <c r="K176" s="168">
        <v>14348.34</v>
      </c>
      <c r="L176" s="168">
        <v>32662.66</v>
      </c>
      <c r="M176" s="91" t="s">
        <v>481</v>
      </c>
      <c r="N176" s="92" t="s">
        <v>437</v>
      </c>
      <c r="O176" s="109"/>
      <c r="P176" s="109"/>
    </row>
    <row r="177" spans="1:19" ht="38.25" x14ac:dyDescent="0.2">
      <c r="A177" s="315" t="s">
        <v>425</v>
      </c>
      <c r="B177" s="254"/>
      <c r="C177" s="91" t="s">
        <v>312</v>
      </c>
      <c r="D177" s="168">
        <v>40</v>
      </c>
      <c r="E177" s="168">
        <v>40</v>
      </c>
      <c r="F177" s="164">
        <f t="shared" si="23"/>
        <v>0</v>
      </c>
      <c r="G177" s="168">
        <v>40</v>
      </c>
      <c r="H177" s="164">
        <f t="shared" si="24"/>
        <v>0</v>
      </c>
      <c r="I177" s="91">
        <v>33040</v>
      </c>
      <c r="J177" s="91" t="s">
        <v>283</v>
      </c>
      <c r="K177" s="168">
        <v>14348.34</v>
      </c>
      <c r="L177" s="168">
        <v>32662.66</v>
      </c>
      <c r="M177" s="91" t="s">
        <v>481</v>
      </c>
      <c r="N177" s="92" t="s">
        <v>438</v>
      </c>
      <c r="O177" s="109"/>
      <c r="P177" s="109"/>
    </row>
    <row r="178" spans="1:19" ht="38.25" x14ac:dyDescent="0.2">
      <c r="A178" s="315" t="s">
        <v>426</v>
      </c>
      <c r="B178" s="254"/>
      <c r="C178" s="91" t="s">
        <v>312</v>
      </c>
      <c r="D178" s="168">
        <v>50</v>
      </c>
      <c r="E178" s="168">
        <v>50</v>
      </c>
      <c r="F178" s="164">
        <f t="shared" si="23"/>
        <v>0</v>
      </c>
      <c r="G178" s="168">
        <v>50</v>
      </c>
      <c r="H178" s="164">
        <f t="shared" si="24"/>
        <v>0</v>
      </c>
      <c r="I178" s="91">
        <v>33040</v>
      </c>
      <c r="J178" s="91" t="s">
        <v>283</v>
      </c>
      <c r="K178" s="168">
        <v>14348.34</v>
      </c>
      <c r="L178" s="168">
        <v>32662.66</v>
      </c>
      <c r="M178" s="91" t="s">
        <v>481</v>
      </c>
      <c r="N178" s="92" t="s">
        <v>439</v>
      </c>
      <c r="O178" s="109"/>
      <c r="P178" s="109"/>
    </row>
    <row r="179" spans="1:19" ht="38.25" x14ac:dyDescent="0.2">
      <c r="A179" s="315" t="s">
        <v>427</v>
      </c>
      <c r="B179" s="254"/>
      <c r="C179" s="91" t="s">
        <v>312</v>
      </c>
      <c r="D179" s="168">
        <v>50</v>
      </c>
      <c r="E179" s="168">
        <v>50</v>
      </c>
      <c r="F179" s="164">
        <f t="shared" si="23"/>
        <v>0</v>
      </c>
      <c r="G179" s="168">
        <v>50</v>
      </c>
      <c r="H179" s="164">
        <f t="shared" si="24"/>
        <v>0</v>
      </c>
      <c r="I179" s="91">
        <v>33040</v>
      </c>
      <c r="J179" s="91" t="s">
        <v>283</v>
      </c>
      <c r="K179" s="168">
        <v>14348.34</v>
      </c>
      <c r="L179" s="168">
        <v>32662.66</v>
      </c>
      <c r="M179" s="91" t="s">
        <v>481</v>
      </c>
      <c r="N179" s="92" t="s">
        <v>440</v>
      </c>
      <c r="O179" s="109"/>
      <c r="P179" s="109"/>
    </row>
    <row r="180" spans="1:19" ht="38.25" x14ac:dyDescent="0.2">
      <c r="A180" s="321" t="s">
        <v>262</v>
      </c>
      <c r="B180" s="254"/>
      <c r="C180" s="91" t="s">
        <v>312</v>
      </c>
      <c r="D180" s="168">
        <v>50</v>
      </c>
      <c r="E180" s="168">
        <v>50</v>
      </c>
      <c r="F180" s="164">
        <f t="shared" si="23"/>
        <v>0</v>
      </c>
      <c r="G180" s="168">
        <v>50</v>
      </c>
      <c r="H180" s="164">
        <f t="shared" si="24"/>
        <v>0</v>
      </c>
      <c r="I180" s="91">
        <v>33040</v>
      </c>
      <c r="J180" s="91" t="s">
        <v>283</v>
      </c>
      <c r="K180" s="168">
        <v>14348.34</v>
      </c>
      <c r="L180" s="168">
        <v>32662.66</v>
      </c>
      <c r="M180" s="91" t="s">
        <v>481</v>
      </c>
      <c r="N180" s="92" t="s">
        <v>435</v>
      </c>
      <c r="O180" s="109"/>
      <c r="P180" s="109"/>
    </row>
    <row r="181" spans="1:19" ht="38.25" x14ac:dyDescent="0.2">
      <c r="A181" s="321" t="s">
        <v>446</v>
      </c>
      <c r="B181" s="254" t="s">
        <v>450</v>
      </c>
      <c r="C181" s="91"/>
      <c r="D181" s="168">
        <v>0</v>
      </c>
      <c r="E181" s="168">
        <v>10</v>
      </c>
      <c r="F181" s="164">
        <v>1</v>
      </c>
      <c r="G181" s="168">
        <v>10</v>
      </c>
      <c r="H181" s="164">
        <f t="shared" si="24"/>
        <v>0</v>
      </c>
      <c r="I181" s="91"/>
      <c r="J181" s="91"/>
      <c r="K181" s="168"/>
      <c r="L181" s="168"/>
      <c r="M181" s="91" t="s">
        <v>481</v>
      </c>
      <c r="N181" s="92" t="s">
        <v>447</v>
      </c>
      <c r="O181" s="109"/>
      <c r="P181" s="109"/>
    </row>
    <row r="182" spans="1:19" ht="38.25" x14ac:dyDescent="0.2">
      <c r="A182" s="321" t="s">
        <v>428</v>
      </c>
      <c r="B182" s="254"/>
      <c r="C182" s="91" t="s">
        <v>312</v>
      </c>
      <c r="D182" s="168">
        <v>30</v>
      </c>
      <c r="E182" s="168">
        <v>30</v>
      </c>
      <c r="F182" s="164">
        <f t="shared" si="23"/>
        <v>0</v>
      </c>
      <c r="G182" s="168">
        <v>30</v>
      </c>
      <c r="H182" s="164">
        <f t="shared" si="24"/>
        <v>0</v>
      </c>
      <c r="I182" s="91">
        <v>33040</v>
      </c>
      <c r="J182" s="91" t="s">
        <v>283</v>
      </c>
      <c r="K182" s="168">
        <v>14348.34</v>
      </c>
      <c r="L182" s="168">
        <v>32662.66</v>
      </c>
      <c r="M182" s="91" t="s">
        <v>481</v>
      </c>
      <c r="N182" s="92" t="s">
        <v>441</v>
      </c>
      <c r="O182" s="109"/>
      <c r="P182" s="109"/>
    </row>
    <row r="183" spans="1:19" ht="38.25" x14ac:dyDescent="0.2">
      <c r="A183" s="321" t="s">
        <v>429</v>
      </c>
      <c r="B183" s="254"/>
      <c r="C183" s="91" t="s">
        <v>312</v>
      </c>
      <c r="D183" s="168">
        <v>30</v>
      </c>
      <c r="E183" s="168">
        <v>30</v>
      </c>
      <c r="F183" s="164">
        <f>ROUND((E183-D183)/D183,3)</f>
        <v>0</v>
      </c>
      <c r="G183" s="168">
        <v>30</v>
      </c>
      <c r="H183" s="164">
        <f>ROUND((G183-E183)/E183,3)</f>
        <v>0</v>
      </c>
      <c r="I183" s="91">
        <v>33040</v>
      </c>
      <c r="J183" s="91" t="s">
        <v>283</v>
      </c>
      <c r="K183" s="168">
        <v>14348.34</v>
      </c>
      <c r="L183" s="168">
        <v>32662.66</v>
      </c>
      <c r="M183" s="91" t="s">
        <v>481</v>
      </c>
      <c r="N183" s="92" t="s">
        <v>442</v>
      </c>
      <c r="O183" s="109"/>
      <c r="P183" s="109"/>
    </row>
    <row r="184" spans="1:19" ht="38.25" x14ac:dyDescent="0.2">
      <c r="A184" s="321" t="s">
        <v>430</v>
      </c>
      <c r="B184" s="254"/>
      <c r="C184" s="91" t="s">
        <v>312</v>
      </c>
      <c r="D184" s="168">
        <v>40</v>
      </c>
      <c r="E184" s="168">
        <v>40</v>
      </c>
      <c r="F184" s="164">
        <f>ROUND((E184-D184)/D184,3)</f>
        <v>0</v>
      </c>
      <c r="G184" s="168">
        <v>40</v>
      </c>
      <c r="H184" s="164">
        <f>ROUND((G184-E184)/E184,3)</f>
        <v>0</v>
      </c>
      <c r="I184" s="91">
        <v>33040</v>
      </c>
      <c r="J184" s="91" t="s">
        <v>283</v>
      </c>
      <c r="K184" s="168">
        <v>14348.34</v>
      </c>
      <c r="L184" s="168">
        <v>32662.66</v>
      </c>
      <c r="M184" s="91" t="s">
        <v>481</v>
      </c>
      <c r="N184" s="92" t="s">
        <v>443</v>
      </c>
      <c r="O184" s="109"/>
      <c r="P184" s="109"/>
    </row>
    <row r="185" spans="1:19" ht="38.25" x14ac:dyDescent="0.2">
      <c r="A185" s="321" t="s">
        <v>431</v>
      </c>
      <c r="B185" s="254"/>
      <c r="C185" s="91" t="s">
        <v>312</v>
      </c>
      <c r="D185" s="168">
        <v>40</v>
      </c>
      <c r="E185" s="168">
        <v>40</v>
      </c>
      <c r="F185" s="164">
        <f t="shared" si="23"/>
        <v>0</v>
      </c>
      <c r="G185" s="168">
        <v>40</v>
      </c>
      <c r="H185" s="164">
        <f t="shared" si="24"/>
        <v>0</v>
      </c>
      <c r="I185" s="91">
        <v>33040</v>
      </c>
      <c r="J185" s="91" t="s">
        <v>283</v>
      </c>
      <c r="K185" s="168">
        <v>14348.34</v>
      </c>
      <c r="L185" s="168">
        <v>32662.66</v>
      </c>
      <c r="M185" s="91" t="s">
        <v>481</v>
      </c>
      <c r="N185" s="92" t="s">
        <v>444</v>
      </c>
      <c r="O185" s="109"/>
      <c r="P185" s="109"/>
    </row>
    <row r="186" spans="1:19" ht="39" thickBot="1" x14ac:dyDescent="0.25">
      <c r="A186" s="322" t="s">
        <v>432</v>
      </c>
      <c r="B186" s="266" t="s">
        <v>452</v>
      </c>
      <c r="C186" s="237" t="s">
        <v>312</v>
      </c>
      <c r="D186" s="238">
        <v>40</v>
      </c>
      <c r="E186" s="238">
        <v>30</v>
      </c>
      <c r="F186" s="98">
        <f>ROUND((E186-D186)/D186,3)</f>
        <v>-0.25</v>
      </c>
      <c r="G186" s="238">
        <v>30</v>
      </c>
      <c r="H186" s="98">
        <f>ROUND((G186-E186)/E186,3)</f>
        <v>0</v>
      </c>
      <c r="I186" s="237">
        <v>33040</v>
      </c>
      <c r="J186" s="237" t="s">
        <v>283</v>
      </c>
      <c r="K186" s="238">
        <v>14348.34</v>
      </c>
      <c r="L186" s="238">
        <v>32662.66</v>
      </c>
      <c r="M186" s="237" t="s">
        <v>481</v>
      </c>
      <c r="N186" s="282" t="s">
        <v>433</v>
      </c>
      <c r="O186" s="109"/>
      <c r="P186" s="109"/>
    </row>
    <row r="187" spans="1:19" s="115" customFormat="1" ht="18.75" thickBot="1" x14ac:dyDescent="0.3">
      <c r="A187" s="402" t="s">
        <v>118</v>
      </c>
      <c r="B187" s="403"/>
      <c r="C187" s="244"/>
      <c r="D187" s="344"/>
      <c r="E187" s="345"/>
      <c r="F187" s="248"/>
      <c r="G187" s="252"/>
      <c r="H187" s="247"/>
      <c r="I187" s="247"/>
      <c r="J187" s="247"/>
      <c r="K187" s="247"/>
      <c r="L187" s="247"/>
      <c r="M187" s="248"/>
      <c r="N187" s="264"/>
      <c r="O187" s="223"/>
      <c r="P187" s="223"/>
      <c r="Q187" s="225"/>
      <c r="R187" s="225"/>
      <c r="S187" s="122"/>
    </row>
    <row r="188" spans="1:19" ht="25.5" x14ac:dyDescent="0.2">
      <c r="A188" s="317" t="s">
        <v>203</v>
      </c>
      <c r="B188" s="286" t="s">
        <v>286</v>
      </c>
      <c r="C188" s="289" t="s">
        <v>312</v>
      </c>
      <c r="D188" s="290">
        <v>33</v>
      </c>
      <c r="E188" s="290">
        <v>0</v>
      </c>
      <c r="F188" s="288">
        <f t="shared" ref="F188:F197" si="25">ROUND((E188-D188)/D188,3)</f>
        <v>-1</v>
      </c>
      <c r="G188" s="290">
        <v>0</v>
      </c>
      <c r="H188" s="288">
        <v>0</v>
      </c>
      <c r="I188" s="289">
        <v>33040</v>
      </c>
      <c r="J188" s="289" t="s">
        <v>139</v>
      </c>
      <c r="K188" s="290">
        <v>0</v>
      </c>
      <c r="L188" s="290">
        <v>30139.41</v>
      </c>
      <c r="M188" s="289" t="s">
        <v>247</v>
      </c>
      <c r="N188" s="291" t="s">
        <v>396</v>
      </c>
      <c r="O188" s="109"/>
      <c r="P188" s="109"/>
    </row>
    <row r="189" spans="1:19" ht="25.5" x14ac:dyDescent="0.2">
      <c r="A189" s="318" t="s">
        <v>204</v>
      </c>
      <c r="B189" s="293" t="s">
        <v>360</v>
      </c>
      <c r="C189" s="227" t="s">
        <v>312</v>
      </c>
      <c r="D189" s="296">
        <v>33</v>
      </c>
      <c r="E189" s="296">
        <v>0</v>
      </c>
      <c r="F189" s="295">
        <f>ROUND((E189-D189)/D189,3)</f>
        <v>-1</v>
      </c>
      <c r="G189" s="296">
        <v>0</v>
      </c>
      <c r="H189" s="295">
        <v>0</v>
      </c>
      <c r="I189" s="227">
        <v>33040</v>
      </c>
      <c r="J189" s="227" t="s">
        <v>139</v>
      </c>
      <c r="K189" s="296">
        <v>0</v>
      </c>
      <c r="L189" s="296">
        <v>30139.41</v>
      </c>
      <c r="M189" s="227" t="s">
        <v>247</v>
      </c>
      <c r="N189" s="226" t="s">
        <v>396</v>
      </c>
      <c r="O189" s="109"/>
      <c r="P189" s="109"/>
    </row>
    <row r="190" spans="1:19" ht="25.5" x14ac:dyDescent="0.2">
      <c r="A190" s="318" t="s">
        <v>327</v>
      </c>
      <c r="B190" s="293" t="s">
        <v>286</v>
      </c>
      <c r="C190" s="227" t="s">
        <v>312</v>
      </c>
      <c r="D190" s="296">
        <v>38</v>
      </c>
      <c r="E190" s="296">
        <v>0</v>
      </c>
      <c r="F190" s="295">
        <f>ROUND((E190-D190)/D190,3)</f>
        <v>-1</v>
      </c>
      <c r="G190" s="296">
        <v>0</v>
      </c>
      <c r="H190" s="295">
        <v>0</v>
      </c>
      <c r="I190" s="227">
        <v>33040</v>
      </c>
      <c r="J190" s="227" t="s">
        <v>139</v>
      </c>
      <c r="K190" s="296">
        <v>0</v>
      </c>
      <c r="L190" s="296">
        <v>30139.41</v>
      </c>
      <c r="M190" s="227" t="s">
        <v>247</v>
      </c>
      <c r="N190" s="226" t="s">
        <v>396</v>
      </c>
      <c r="O190" s="109"/>
      <c r="P190" s="109"/>
    </row>
    <row r="191" spans="1:19" ht="25.5" x14ac:dyDescent="0.2">
      <c r="A191" s="318" t="s">
        <v>395</v>
      </c>
      <c r="B191" s="293" t="s">
        <v>450</v>
      </c>
      <c r="C191" s="227"/>
      <c r="D191" s="296">
        <v>0</v>
      </c>
      <c r="E191" s="296">
        <v>40</v>
      </c>
      <c r="F191" s="295">
        <v>1</v>
      </c>
      <c r="G191" s="296">
        <v>40</v>
      </c>
      <c r="H191" s="295">
        <f>ROUND((G191-E191)/E191,3)</f>
        <v>0</v>
      </c>
      <c r="I191" s="227"/>
      <c r="J191" s="227"/>
      <c r="K191" s="296"/>
      <c r="L191" s="296"/>
      <c r="M191" s="227" t="s">
        <v>457</v>
      </c>
      <c r="N191" s="226" t="s">
        <v>476</v>
      </c>
      <c r="O191" s="109"/>
      <c r="P191" s="109"/>
    </row>
    <row r="192" spans="1:19" ht="51" x14ac:dyDescent="0.2">
      <c r="A192" s="318" t="s">
        <v>205</v>
      </c>
      <c r="B192" s="293" t="s">
        <v>451</v>
      </c>
      <c r="C192" s="227" t="s">
        <v>312</v>
      </c>
      <c r="D192" s="296">
        <v>39</v>
      </c>
      <c r="E192" s="296" t="s">
        <v>363</v>
      </c>
      <c r="F192" s="295">
        <f>ROUND((100-D192)/D192,3)</f>
        <v>1.5640000000000001</v>
      </c>
      <c r="G192" s="296" t="s">
        <v>363</v>
      </c>
      <c r="H192" s="295">
        <v>0</v>
      </c>
      <c r="I192" s="227">
        <v>33040</v>
      </c>
      <c r="J192" s="227" t="s">
        <v>139</v>
      </c>
      <c r="K192" s="296">
        <v>0</v>
      </c>
      <c r="L192" s="296">
        <v>30139.41</v>
      </c>
      <c r="M192" s="227" t="s">
        <v>247</v>
      </c>
      <c r="N192" s="226" t="s">
        <v>475</v>
      </c>
      <c r="O192" s="109"/>
      <c r="P192" s="109"/>
    </row>
    <row r="193" spans="1:19" ht="25.5" x14ac:dyDescent="0.2">
      <c r="A193" s="318" t="s">
        <v>206</v>
      </c>
      <c r="B193" s="293" t="s">
        <v>286</v>
      </c>
      <c r="C193" s="227" t="s">
        <v>312</v>
      </c>
      <c r="D193" s="296">
        <v>38</v>
      </c>
      <c r="E193" s="296">
        <v>0</v>
      </c>
      <c r="F193" s="295">
        <f>ROUND((E193-D193)/D193,3)</f>
        <v>-1</v>
      </c>
      <c r="G193" s="296">
        <v>0</v>
      </c>
      <c r="H193" s="295">
        <v>0</v>
      </c>
      <c r="I193" s="227">
        <v>33040</v>
      </c>
      <c r="J193" s="227" t="s">
        <v>139</v>
      </c>
      <c r="K193" s="296">
        <v>0</v>
      </c>
      <c r="L193" s="296">
        <v>30139.41</v>
      </c>
      <c r="M193" s="227" t="s">
        <v>325</v>
      </c>
      <c r="N193" s="226" t="s">
        <v>325</v>
      </c>
      <c r="O193" s="109"/>
      <c r="P193" s="109"/>
    </row>
    <row r="194" spans="1:19" ht="25.5" x14ac:dyDescent="0.2">
      <c r="A194" s="318" t="s">
        <v>207</v>
      </c>
      <c r="B194" s="293" t="s">
        <v>286</v>
      </c>
      <c r="C194" s="227" t="s">
        <v>312</v>
      </c>
      <c r="D194" s="296">
        <v>43</v>
      </c>
      <c r="E194" s="296">
        <v>0</v>
      </c>
      <c r="F194" s="295">
        <f>ROUND((E194-D194)/D194,3)</f>
        <v>-1</v>
      </c>
      <c r="G194" s="296">
        <v>0</v>
      </c>
      <c r="H194" s="295">
        <v>0</v>
      </c>
      <c r="I194" s="227">
        <v>33040</v>
      </c>
      <c r="J194" s="227" t="s">
        <v>139</v>
      </c>
      <c r="K194" s="296">
        <v>0</v>
      </c>
      <c r="L194" s="296">
        <v>30139.41</v>
      </c>
      <c r="M194" s="227" t="s">
        <v>325</v>
      </c>
      <c r="N194" s="226" t="s">
        <v>325</v>
      </c>
      <c r="O194" s="109"/>
      <c r="P194" s="109"/>
    </row>
    <row r="195" spans="1:19" ht="51" x14ac:dyDescent="0.2">
      <c r="A195" s="318" t="s">
        <v>254</v>
      </c>
      <c r="B195" s="293" t="s">
        <v>451</v>
      </c>
      <c r="C195" s="227" t="s">
        <v>312</v>
      </c>
      <c r="D195" s="296">
        <v>81</v>
      </c>
      <c r="E195" s="296" t="s">
        <v>363</v>
      </c>
      <c r="F195" s="295">
        <f>ROUND((100-D195)/D195,3)</f>
        <v>0.23499999999999999</v>
      </c>
      <c r="G195" s="296" t="s">
        <v>363</v>
      </c>
      <c r="H195" s="295">
        <v>0</v>
      </c>
      <c r="I195" s="227">
        <v>33040</v>
      </c>
      <c r="J195" s="227" t="s">
        <v>139</v>
      </c>
      <c r="K195" s="296">
        <v>0</v>
      </c>
      <c r="L195" s="296">
        <v>30139.41</v>
      </c>
      <c r="M195" s="227" t="s">
        <v>247</v>
      </c>
      <c r="N195" s="226" t="s">
        <v>475</v>
      </c>
      <c r="O195" s="109"/>
      <c r="P195" s="109"/>
    </row>
    <row r="196" spans="1:19" ht="25.5" x14ac:dyDescent="0.2">
      <c r="A196" s="318" t="s">
        <v>313</v>
      </c>
      <c r="B196" s="293" t="s">
        <v>451</v>
      </c>
      <c r="C196" s="227"/>
      <c r="D196" s="296">
        <v>75</v>
      </c>
      <c r="E196" s="296">
        <v>81</v>
      </c>
      <c r="F196" s="295">
        <f t="shared" ref="F196" si="26">ROUND((E196-D196)/D196,3)</f>
        <v>0.08</v>
      </c>
      <c r="G196" s="296">
        <v>81</v>
      </c>
      <c r="H196" s="295">
        <f t="shared" ref="H196" si="27">ROUND((G196-E196)/E196,3)</f>
        <v>0</v>
      </c>
      <c r="I196" s="227">
        <v>33040</v>
      </c>
      <c r="J196" s="227" t="s">
        <v>139</v>
      </c>
      <c r="K196" s="296">
        <v>0</v>
      </c>
      <c r="L196" s="296">
        <v>30139.41</v>
      </c>
      <c r="M196" s="227" t="s">
        <v>247</v>
      </c>
      <c r="N196" s="226" t="s">
        <v>326</v>
      </c>
      <c r="O196" s="109"/>
      <c r="P196" s="109"/>
    </row>
    <row r="197" spans="1:19" ht="40.5" customHeight="1" x14ac:dyDescent="0.2">
      <c r="A197" s="318" t="s">
        <v>256</v>
      </c>
      <c r="B197" s="293"/>
      <c r="C197" s="227" t="s">
        <v>312</v>
      </c>
      <c r="D197" s="296">
        <v>107</v>
      </c>
      <c r="E197" s="296">
        <v>107</v>
      </c>
      <c r="F197" s="295">
        <f t="shared" si="25"/>
        <v>0</v>
      </c>
      <c r="G197" s="296">
        <v>107</v>
      </c>
      <c r="H197" s="295">
        <f t="shared" ref="H197" si="28">ROUND((G197-E197)/E197,3)</f>
        <v>0</v>
      </c>
      <c r="I197" s="227">
        <v>33040</v>
      </c>
      <c r="J197" s="227" t="s">
        <v>139</v>
      </c>
      <c r="K197" s="296">
        <v>0</v>
      </c>
      <c r="L197" s="296">
        <v>30139.41</v>
      </c>
      <c r="M197" s="227" t="s">
        <v>247</v>
      </c>
      <c r="N197" s="226" t="s">
        <v>240</v>
      </c>
      <c r="O197" s="109"/>
      <c r="P197" s="109"/>
    </row>
    <row r="198" spans="1:19" ht="25.5" x14ac:dyDescent="0.2">
      <c r="A198" s="318" t="s">
        <v>162</v>
      </c>
      <c r="B198" s="293"/>
      <c r="C198" s="227" t="s">
        <v>312</v>
      </c>
      <c r="D198" s="296">
        <v>53</v>
      </c>
      <c r="E198" s="296">
        <v>53</v>
      </c>
      <c r="F198" s="295">
        <f t="shared" ref="F198:F203" si="29">ROUND((E198-D198)/D198,3)</f>
        <v>0</v>
      </c>
      <c r="G198" s="296">
        <v>53</v>
      </c>
      <c r="H198" s="295">
        <f t="shared" ref="H198:H202" si="30">ROUND((G198-E198)/E198,3)</f>
        <v>0</v>
      </c>
      <c r="I198" s="227">
        <v>33040</v>
      </c>
      <c r="J198" s="227" t="s">
        <v>139</v>
      </c>
      <c r="K198" s="296">
        <v>0</v>
      </c>
      <c r="L198" s="296">
        <v>30139.41</v>
      </c>
      <c r="M198" s="227" t="s">
        <v>247</v>
      </c>
      <c r="N198" s="226" t="s">
        <v>240</v>
      </c>
      <c r="O198" s="109"/>
      <c r="P198" s="109"/>
    </row>
    <row r="199" spans="1:19" ht="25.5" x14ac:dyDescent="0.2">
      <c r="A199" s="318" t="s">
        <v>208</v>
      </c>
      <c r="B199" s="293" t="s">
        <v>286</v>
      </c>
      <c r="C199" s="227" t="s">
        <v>312</v>
      </c>
      <c r="D199" s="296">
        <v>53</v>
      </c>
      <c r="E199" s="296">
        <v>0</v>
      </c>
      <c r="F199" s="295">
        <f t="shared" si="29"/>
        <v>-1</v>
      </c>
      <c r="G199" s="296">
        <v>0</v>
      </c>
      <c r="H199" s="295">
        <v>0</v>
      </c>
      <c r="I199" s="227">
        <v>33040</v>
      </c>
      <c r="J199" s="227" t="s">
        <v>139</v>
      </c>
      <c r="K199" s="296">
        <v>0</v>
      </c>
      <c r="L199" s="296">
        <v>30139.41</v>
      </c>
      <c r="M199" s="227" t="s">
        <v>247</v>
      </c>
      <c r="N199" s="226" t="s">
        <v>396</v>
      </c>
      <c r="O199" s="109"/>
      <c r="P199" s="109"/>
    </row>
    <row r="200" spans="1:19" ht="25.5" x14ac:dyDescent="0.2">
      <c r="A200" s="318" t="s">
        <v>255</v>
      </c>
      <c r="B200" s="293" t="s">
        <v>451</v>
      </c>
      <c r="C200" s="227" t="s">
        <v>312</v>
      </c>
      <c r="D200" s="296">
        <v>81</v>
      </c>
      <c r="E200" s="296" t="s">
        <v>363</v>
      </c>
      <c r="F200" s="295">
        <f>ROUND((100-D200)/D200,3)</f>
        <v>0.23499999999999999</v>
      </c>
      <c r="G200" s="296" t="s">
        <v>363</v>
      </c>
      <c r="H200" s="295">
        <v>0</v>
      </c>
      <c r="I200" s="227">
        <v>33040</v>
      </c>
      <c r="J200" s="227" t="s">
        <v>139</v>
      </c>
      <c r="K200" s="296">
        <v>0</v>
      </c>
      <c r="L200" s="296">
        <v>30139.41</v>
      </c>
      <c r="M200" s="227" t="s">
        <v>247</v>
      </c>
      <c r="N200" s="226" t="s">
        <v>240</v>
      </c>
      <c r="O200" s="109"/>
      <c r="P200" s="109"/>
    </row>
    <row r="201" spans="1:19" ht="51" x14ac:dyDescent="0.2">
      <c r="A201" s="318" t="s">
        <v>210</v>
      </c>
      <c r="B201" s="293" t="s">
        <v>451</v>
      </c>
      <c r="C201" s="227" t="s">
        <v>312</v>
      </c>
      <c r="D201" s="296">
        <v>94</v>
      </c>
      <c r="E201" s="296" t="s">
        <v>362</v>
      </c>
      <c r="F201" s="295">
        <f>ROUND((150-D201)/D201,3)</f>
        <v>0.59599999999999997</v>
      </c>
      <c r="G201" s="296" t="s">
        <v>362</v>
      </c>
      <c r="H201" s="295">
        <v>0</v>
      </c>
      <c r="I201" s="227">
        <v>33040</v>
      </c>
      <c r="J201" s="227" t="s">
        <v>284</v>
      </c>
      <c r="K201" s="296">
        <v>0</v>
      </c>
      <c r="L201" s="296">
        <v>3432</v>
      </c>
      <c r="M201" s="227" t="s">
        <v>247</v>
      </c>
      <c r="N201" s="226" t="s">
        <v>477</v>
      </c>
      <c r="O201" s="109"/>
      <c r="P201" s="109"/>
    </row>
    <row r="202" spans="1:19" ht="25.5" x14ac:dyDescent="0.2">
      <c r="A202" s="318" t="s">
        <v>163</v>
      </c>
      <c r="B202" s="293"/>
      <c r="C202" s="227" t="s">
        <v>312</v>
      </c>
      <c r="D202" s="296">
        <v>94</v>
      </c>
      <c r="E202" s="296">
        <v>94</v>
      </c>
      <c r="F202" s="295">
        <f t="shared" si="29"/>
        <v>0</v>
      </c>
      <c r="G202" s="296">
        <v>94</v>
      </c>
      <c r="H202" s="295">
        <f t="shared" si="30"/>
        <v>0</v>
      </c>
      <c r="I202" s="227">
        <v>33040</v>
      </c>
      <c r="J202" s="227" t="s">
        <v>284</v>
      </c>
      <c r="K202" s="296">
        <v>0</v>
      </c>
      <c r="L202" s="296">
        <v>3432</v>
      </c>
      <c r="M202" s="227" t="s">
        <v>247</v>
      </c>
      <c r="N202" s="226" t="s">
        <v>240</v>
      </c>
      <c r="O202" s="109"/>
      <c r="P202" s="109"/>
    </row>
    <row r="203" spans="1:19" ht="25.5" x14ac:dyDescent="0.2">
      <c r="A203" s="318" t="s">
        <v>209</v>
      </c>
      <c r="B203" s="293" t="s">
        <v>286</v>
      </c>
      <c r="C203" s="227" t="s">
        <v>312</v>
      </c>
      <c r="D203" s="296">
        <v>73</v>
      </c>
      <c r="E203" s="296">
        <v>0</v>
      </c>
      <c r="F203" s="295">
        <f t="shared" si="29"/>
        <v>-1</v>
      </c>
      <c r="G203" s="296">
        <v>0</v>
      </c>
      <c r="H203" s="295">
        <v>0</v>
      </c>
      <c r="I203" s="227">
        <v>33040</v>
      </c>
      <c r="J203" s="227" t="s">
        <v>284</v>
      </c>
      <c r="K203" s="296">
        <v>0</v>
      </c>
      <c r="L203" s="296">
        <v>3432</v>
      </c>
      <c r="M203" s="227" t="s">
        <v>247</v>
      </c>
      <c r="N203" s="226" t="s">
        <v>396</v>
      </c>
      <c r="O203" s="109"/>
      <c r="P203" s="109"/>
    </row>
    <row r="204" spans="1:19" ht="38.25" customHeight="1" x14ac:dyDescent="0.2">
      <c r="A204" s="318" t="s">
        <v>257</v>
      </c>
      <c r="B204" s="293"/>
      <c r="C204" s="227" t="s">
        <v>312</v>
      </c>
      <c r="D204" s="296">
        <v>150</v>
      </c>
      <c r="E204" s="296">
        <v>150</v>
      </c>
      <c r="F204" s="295">
        <f t="shared" ref="F204" si="31">ROUND((E204-D204)/D204,3)</f>
        <v>0</v>
      </c>
      <c r="G204" s="296">
        <v>150</v>
      </c>
      <c r="H204" s="295">
        <f t="shared" ref="H204" si="32">ROUND((G204-E204)/E204,3)</f>
        <v>0</v>
      </c>
      <c r="I204" s="227">
        <v>33040</v>
      </c>
      <c r="J204" s="227" t="s">
        <v>284</v>
      </c>
      <c r="K204" s="296">
        <v>0</v>
      </c>
      <c r="L204" s="296">
        <v>3432</v>
      </c>
      <c r="M204" s="227" t="s">
        <v>247</v>
      </c>
      <c r="N204" s="226" t="s">
        <v>478</v>
      </c>
      <c r="O204" s="410"/>
      <c r="P204" s="410"/>
      <c r="Q204" s="109"/>
      <c r="R204" s="109"/>
    </row>
    <row r="205" spans="1:19" ht="57.75" customHeight="1" x14ac:dyDescent="0.2">
      <c r="A205" s="318" t="s">
        <v>264</v>
      </c>
      <c r="B205" s="293"/>
      <c r="C205" s="227" t="s">
        <v>312</v>
      </c>
      <c r="D205" s="296">
        <v>150</v>
      </c>
      <c r="E205" s="296">
        <v>150</v>
      </c>
      <c r="F205" s="295">
        <f>ROUND((E205-D205)/D205,3)</f>
        <v>0</v>
      </c>
      <c r="G205" s="296">
        <v>150</v>
      </c>
      <c r="H205" s="295">
        <f>ROUND((G205-E205)/E205,3)</f>
        <v>0</v>
      </c>
      <c r="I205" s="227">
        <v>33040</v>
      </c>
      <c r="J205" s="227" t="s">
        <v>284</v>
      </c>
      <c r="K205" s="296">
        <v>0</v>
      </c>
      <c r="L205" s="296">
        <v>3432</v>
      </c>
      <c r="M205" s="227" t="s">
        <v>247</v>
      </c>
      <c r="N205" s="226" t="s">
        <v>240</v>
      </c>
      <c r="O205" s="410"/>
      <c r="P205" s="410"/>
      <c r="Q205" s="109"/>
      <c r="R205" s="109"/>
    </row>
    <row r="206" spans="1:19" ht="51" x14ac:dyDescent="0.2">
      <c r="A206" s="318" t="s">
        <v>263</v>
      </c>
      <c r="B206" s="293" t="s">
        <v>451</v>
      </c>
      <c r="C206" s="227" t="s">
        <v>312</v>
      </c>
      <c r="D206" s="296">
        <v>73</v>
      </c>
      <c r="E206" s="296" t="s">
        <v>362</v>
      </c>
      <c r="F206" s="295">
        <f>ROUND((150-D206)/D206,3)</f>
        <v>1.0549999999999999</v>
      </c>
      <c r="G206" s="296" t="s">
        <v>362</v>
      </c>
      <c r="H206" s="295">
        <v>0</v>
      </c>
      <c r="I206" s="227">
        <v>33040</v>
      </c>
      <c r="J206" s="227" t="s">
        <v>284</v>
      </c>
      <c r="K206" s="296">
        <v>0</v>
      </c>
      <c r="L206" s="296">
        <v>3432</v>
      </c>
      <c r="M206" s="227" t="s">
        <v>247</v>
      </c>
      <c r="N206" s="226" t="s">
        <v>479</v>
      </c>
      <c r="O206" s="109"/>
      <c r="P206" s="109"/>
    </row>
    <row r="207" spans="1:19" ht="26.25" thickBot="1" x14ac:dyDescent="0.25">
      <c r="A207" s="319" t="s">
        <v>265</v>
      </c>
      <c r="B207" s="298"/>
      <c r="C207" s="301" t="s">
        <v>312</v>
      </c>
      <c r="D207" s="302">
        <v>100</v>
      </c>
      <c r="E207" s="302">
        <v>100</v>
      </c>
      <c r="F207" s="300">
        <f t="shared" ref="F207" si="33">ROUND((E207-D207)/D207,3)</f>
        <v>0</v>
      </c>
      <c r="G207" s="302">
        <v>100</v>
      </c>
      <c r="H207" s="300">
        <f t="shared" ref="H207" si="34">ROUND((G207-E207)/E207,3)</f>
        <v>0</v>
      </c>
      <c r="I207" s="301">
        <v>33040</v>
      </c>
      <c r="J207" s="301" t="s">
        <v>284</v>
      </c>
      <c r="K207" s="302">
        <v>0</v>
      </c>
      <c r="L207" s="302">
        <v>3432</v>
      </c>
      <c r="M207" s="301" t="s">
        <v>247</v>
      </c>
      <c r="N207" s="239" t="s">
        <v>328</v>
      </c>
      <c r="O207" s="109"/>
      <c r="P207" s="109"/>
    </row>
    <row r="208" spans="1:19" s="115" customFormat="1" ht="18" customHeight="1" thickBot="1" x14ac:dyDescent="0.3">
      <c r="A208" s="402" t="s">
        <v>125</v>
      </c>
      <c r="B208" s="403"/>
      <c r="C208" s="244"/>
      <c r="D208" s="344"/>
      <c r="E208" s="345"/>
      <c r="F208" s="248"/>
      <c r="G208" s="252"/>
      <c r="H208" s="247"/>
      <c r="I208" s="247"/>
      <c r="J208" s="247"/>
      <c r="K208" s="247"/>
      <c r="L208" s="247"/>
      <c r="M208" s="248"/>
      <c r="N208" s="264"/>
      <c r="O208" s="223"/>
      <c r="P208" s="223"/>
      <c r="Q208" s="225"/>
      <c r="R208" s="225"/>
      <c r="S208" s="122"/>
    </row>
    <row r="209" spans="1:19" ht="38.25" x14ac:dyDescent="0.2">
      <c r="A209" s="311" t="s">
        <v>130</v>
      </c>
      <c r="B209" s="276"/>
      <c r="C209" s="279" t="s">
        <v>312</v>
      </c>
      <c r="D209" s="280">
        <v>30</v>
      </c>
      <c r="E209" s="280">
        <v>30</v>
      </c>
      <c r="F209" s="278">
        <f>ROUND((E209-D209)/D209,3)</f>
        <v>0</v>
      </c>
      <c r="G209" s="280">
        <v>30</v>
      </c>
      <c r="H209" s="278">
        <f>ROUND((G209-E209)/E209,3)</f>
        <v>0</v>
      </c>
      <c r="I209" s="279">
        <v>33040</v>
      </c>
      <c r="J209" s="279" t="s">
        <v>142</v>
      </c>
      <c r="K209" s="280">
        <v>0</v>
      </c>
      <c r="L209" s="280">
        <v>0</v>
      </c>
      <c r="M209" s="279" t="s">
        <v>247</v>
      </c>
      <c r="N209" s="281" t="s">
        <v>241</v>
      </c>
      <c r="O209" s="109"/>
      <c r="P209" s="109"/>
    </row>
    <row r="210" spans="1:19" ht="25.5" x14ac:dyDescent="0.2">
      <c r="A210" s="315" t="s">
        <v>126</v>
      </c>
      <c r="B210" s="254"/>
      <c r="C210" s="91" t="s">
        <v>312</v>
      </c>
      <c r="D210" s="168">
        <v>30</v>
      </c>
      <c r="E210" s="168">
        <v>30</v>
      </c>
      <c r="F210" s="164">
        <f>ROUND((E210-D210)/D210,3)</f>
        <v>0</v>
      </c>
      <c r="G210" s="168">
        <v>30</v>
      </c>
      <c r="H210" s="164">
        <f>ROUND((G210-E210)/E210,3)</f>
        <v>0</v>
      </c>
      <c r="I210" s="91">
        <v>33040</v>
      </c>
      <c r="J210" s="91" t="s">
        <v>142</v>
      </c>
      <c r="K210" s="168">
        <v>0</v>
      </c>
      <c r="L210" s="168">
        <v>0</v>
      </c>
      <c r="M210" s="91" t="s">
        <v>247</v>
      </c>
      <c r="N210" s="92" t="s">
        <v>241</v>
      </c>
      <c r="O210" s="109"/>
      <c r="P210" s="109"/>
    </row>
    <row r="211" spans="1:19" ht="25.5" x14ac:dyDescent="0.2">
      <c r="A211" s="315" t="s">
        <v>127</v>
      </c>
      <c r="B211" s="254"/>
      <c r="C211" s="91" t="s">
        <v>312</v>
      </c>
      <c r="D211" s="168">
        <v>30</v>
      </c>
      <c r="E211" s="168">
        <v>30</v>
      </c>
      <c r="F211" s="164">
        <f>ROUND((E211-D211)/D211,3)</f>
        <v>0</v>
      </c>
      <c r="G211" s="168">
        <v>30</v>
      </c>
      <c r="H211" s="164">
        <f>ROUND((G211-E211)/E211,3)</f>
        <v>0</v>
      </c>
      <c r="I211" s="91">
        <v>33040</v>
      </c>
      <c r="J211" s="91" t="s">
        <v>142</v>
      </c>
      <c r="K211" s="168">
        <v>0</v>
      </c>
      <c r="L211" s="168">
        <v>0</v>
      </c>
      <c r="M211" s="91" t="s">
        <v>247</v>
      </c>
      <c r="N211" s="92" t="s">
        <v>241</v>
      </c>
      <c r="O211" s="109"/>
      <c r="P211" s="109"/>
    </row>
    <row r="212" spans="1:19" ht="25.5" x14ac:dyDescent="0.2">
      <c r="A212" s="315" t="s">
        <v>128</v>
      </c>
      <c r="B212" s="254"/>
      <c r="C212" s="91" t="s">
        <v>312</v>
      </c>
      <c r="D212" s="168">
        <v>30</v>
      </c>
      <c r="E212" s="168">
        <v>30</v>
      </c>
      <c r="F212" s="164">
        <f>ROUND((E212-D212)/D212,3)</f>
        <v>0</v>
      </c>
      <c r="G212" s="168">
        <v>30</v>
      </c>
      <c r="H212" s="164">
        <f>ROUND((G212-E212)/E212,3)</f>
        <v>0</v>
      </c>
      <c r="I212" s="91">
        <v>33040</v>
      </c>
      <c r="J212" s="91" t="s">
        <v>142</v>
      </c>
      <c r="K212" s="168">
        <v>0</v>
      </c>
      <c r="L212" s="168">
        <v>0</v>
      </c>
      <c r="M212" s="91" t="s">
        <v>247</v>
      </c>
      <c r="N212" s="92" t="s">
        <v>241</v>
      </c>
      <c r="O212" s="109"/>
      <c r="P212" s="109"/>
    </row>
    <row r="213" spans="1:19" ht="39" thickBot="1" x14ac:dyDescent="0.25">
      <c r="A213" s="333" t="s">
        <v>129</v>
      </c>
      <c r="B213" s="260"/>
      <c r="C213" s="261" t="s">
        <v>312</v>
      </c>
      <c r="D213" s="262">
        <v>78</v>
      </c>
      <c r="E213" s="262">
        <v>78</v>
      </c>
      <c r="F213" s="217">
        <f>ROUND((E213-D213)/D213,3)</f>
        <v>0</v>
      </c>
      <c r="G213" s="262">
        <v>78</v>
      </c>
      <c r="H213" s="217">
        <f>ROUND((G213-E213)/E213,3)</f>
        <v>0</v>
      </c>
      <c r="I213" s="261">
        <v>33040</v>
      </c>
      <c r="J213" s="261" t="s">
        <v>142</v>
      </c>
      <c r="K213" s="262">
        <v>0</v>
      </c>
      <c r="L213" s="262">
        <v>0</v>
      </c>
      <c r="M213" s="261" t="s">
        <v>247</v>
      </c>
      <c r="N213" s="263" t="s">
        <v>241</v>
      </c>
      <c r="O213" s="109"/>
      <c r="P213" s="109"/>
    </row>
    <row r="214" spans="1:19" s="115" customFormat="1" ht="18.75" thickBot="1" x14ac:dyDescent="0.3">
      <c r="A214" s="404" t="s">
        <v>7</v>
      </c>
      <c r="B214" s="405"/>
      <c r="C214" s="220"/>
      <c r="D214" s="347"/>
      <c r="E214" s="348"/>
      <c r="F214" s="222"/>
      <c r="G214" s="350"/>
      <c r="H214" s="221"/>
      <c r="I214" s="221"/>
      <c r="J214" s="221"/>
      <c r="K214" s="221"/>
      <c r="L214" s="221"/>
      <c r="M214" s="222"/>
      <c r="N214" s="273"/>
      <c r="O214" s="223"/>
      <c r="P214" s="223"/>
      <c r="Q214" s="225"/>
      <c r="R214" s="225"/>
      <c r="S214" s="122"/>
    </row>
    <row r="215" spans="1:19" ht="18.75" thickBot="1" x14ac:dyDescent="0.25">
      <c r="A215" s="400"/>
      <c r="B215" s="401"/>
      <c r="C215" s="334"/>
      <c r="D215" s="349"/>
      <c r="E215" s="349"/>
      <c r="F215" s="335"/>
      <c r="G215" s="349"/>
      <c r="H215" s="335"/>
      <c r="I215" s="335"/>
      <c r="J215" s="335"/>
      <c r="K215" s="335"/>
      <c r="L215" s="335"/>
      <c r="M215" s="335"/>
      <c r="N215" s="336"/>
    </row>
    <row r="216" spans="1:19" x14ac:dyDescent="0.2">
      <c r="C216" s="95"/>
      <c r="D216" s="166"/>
      <c r="E216" s="166"/>
      <c r="F216" s="94"/>
      <c r="G216" s="97"/>
      <c r="H216" s="94"/>
      <c r="I216" s="96"/>
      <c r="J216" s="96"/>
      <c r="K216" s="96"/>
      <c r="L216" s="96"/>
    </row>
    <row r="217" spans="1:19" x14ac:dyDescent="0.2">
      <c r="D217" s="166"/>
      <c r="E217" s="166"/>
      <c r="F217" s="94"/>
      <c r="G217" s="97"/>
      <c r="H217" s="94"/>
      <c r="I217" s="96"/>
      <c r="J217" s="96"/>
      <c r="K217" s="120"/>
      <c r="L217" s="120"/>
    </row>
    <row r="218" spans="1:19" x14ac:dyDescent="0.2">
      <c r="D218" s="166"/>
      <c r="E218" s="166"/>
      <c r="F218" s="94"/>
      <c r="G218" s="97"/>
      <c r="H218" s="94"/>
      <c r="I218" s="96"/>
      <c r="J218" s="96"/>
      <c r="K218" s="120"/>
      <c r="L218" s="120"/>
    </row>
    <row r="220" spans="1:19" x14ac:dyDescent="0.2">
      <c r="D220" s="77"/>
      <c r="E220" s="165"/>
      <c r="G220" s="93"/>
    </row>
    <row r="221" spans="1:19" x14ac:dyDescent="0.2">
      <c r="E221" s="165"/>
      <c r="F221" s="93"/>
      <c r="G221" s="93"/>
    </row>
  </sheetData>
  <mergeCells count="39">
    <mergeCell ref="O205:P205"/>
    <mergeCell ref="O204:P204"/>
    <mergeCell ref="A94:B94"/>
    <mergeCell ref="C5:C6"/>
    <mergeCell ref="N5:N6"/>
    <mergeCell ref="I5:I6"/>
    <mergeCell ref="M5:M6"/>
    <mergeCell ref="E5:E6"/>
    <mergeCell ref="D5:D6"/>
    <mergeCell ref="H5:H6"/>
    <mergeCell ref="A44:B44"/>
    <mergeCell ref="A69:B69"/>
    <mergeCell ref="A71:B71"/>
    <mergeCell ref="G5:G6"/>
    <mergeCell ref="F5:F6"/>
    <mergeCell ref="A91:B91"/>
    <mergeCell ref="A109:B109"/>
    <mergeCell ref="A28:B28"/>
    <mergeCell ref="A34:B34"/>
    <mergeCell ref="A35:B35"/>
    <mergeCell ref="A37:B37"/>
    <mergeCell ref="A7:B7"/>
    <mergeCell ref="B5:B6"/>
    <mergeCell ref="A1:N1"/>
    <mergeCell ref="A2:N2"/>
    <mergeCell ref="A3:N3"/>
    <mergeCell ref="A215:B215"/>
    <mergeCell ref="A163:B163"/>
    <mergeCell ref="A136:B136"/>
    <mergeCell ref="A161:B161"/>
    <mergeCell ref="A187:B187"/>
    <mergeCell ref="A214:B214"/>
    <mergeCell ref="A208:B208"/>
    <mergeCell ref="A142:B142"/>
    <mergeCell ref="A140:B140"/>
    <mergeCell ref="A118:B118"/>
    <mergeCell ref="A5:A6"/>
    <mergeCell ref="A17:B17"/>
    <mergeCell ref="A59:B59"/>
  </mergeCells>
  <phoneticPr fontId="0" type="noConversion"/>
  <pageMargins left="0.25" right="0.25" top="0.5" bottom="0.68" header="0.5" footer="0.3"/>
  <pageSetup paperSize="5" scale="53" fitToHeight="0" orientation="landscape" horizontalDpi="4294967295" verticalDpi="4294967295" r:id="rId1"/>
  <headerFooter alignWithMargins="0">
    <oddFooter>&amp;L&amp;"Courier New,Regular"&amp;8&amp;F (&amp;A)&amp;C&amp;"Courier New,Regular"&amp;8page &amp;P of &amp;N &amp;R&amp;"Courier New,Regular"&amp;8&amp;D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22"/>
  <sheetViews>
    <sheetView zoomScale="140" zoomScaleNormal="140" workbookViewId="0">
      <selection activeCell="A22" sqref="A22:I22"/>
    </sheetView>
  </sheetViews>
  <sheetFormatPr defaultColWidth="9.140625" defaultRowHeight="12.75" x14ac:dyDescent="0.2"/>
  <cols>
    <col min="1" max="1" width="37" style="1" customWidth="1"/>
    <col min="2" max="3" width="14.7109375" style="1" customWidth="1"/>
    <col min="4" max="4" width="3.7109375" style="1" customWidth="1"/>
    <col min="5" max="6" width="14.7109375" style="1" customWidth="1"/>
    <col min="7" max="7" width="3.7109375" style="1" customWidth="1"/>
    <col min="8" max="9" width="14.7109375" style="1" customWidth="1"/>
    <col min="10" max="16384" width="9.140625" style="1"/>
  </cols>
  <sheetData>
    <row r="3" spans="1:9" ht="15" x14ac:dyDescent="0.2">
      <c r="A3" s="418" t="s">
        <v>56</v>
      </c>
      <c r="B3" s="418"/>
      <c r="C3" s="418"/>
      <c r="D3" s="418"/>
      <c r="E3" s="418"/>
      <c r="F3" s="418"/>
      <c r="G3" s="418"/>
      <c r="H3" s="418"/>
      <c r="I3" s="418"/>
    </row>
    <row r="4" spans="1:9" ht="14.25" x14ac:dyDescent="0.2">
      <c r="A4" s="419" t="s">
        <v>486</v>
      </c>
      <c r="B4" s="419"/>
      <c r="C4" s="419"/>
      <c r="D4" s="419"/>
      <c r="E4" s="419"/>
      <c r="F4" s="419"/>
      <c r="G4" s="419"/>
      <c r="H4" s="419"/>
      <c r="I4" s="419"/>
    </row>
    <row r="5" spans="1:9" ht="14.25" x14ac:dyDescent="0.2">
      <c r="A5" s="420" t="s">
        <v>38</v>
      </c>
      <c r="B5" s="420"/>
      <c r="C5" s="420"/>
      <c r="D5" s="420"/>
      <c r="E5" s="420"/>
      <c r="F5" s="420"/>
      <c r="G5" s="420"/>
      <c r="H5" s="420"/>
      <c r="I5" s="420"/>
    </row>
    <row r="8" spans="1:9" x14ac:dyDescent="0.2">
      <c r="A8" s="75" t="s">
        <v>121</v>
      </c>
      <c r="B8" s="416" t="s">
        <v>330</v>
      </c>
      <c r="C8" s="417"/>
      <c r="E8" s="416" t="s">
        <v>349</v>
      </c>
      <c r="F8" s="417"/>
      <c r="H8" s="416" t="s">
        <v>350</v>
      </c>
      <c r="I8" s="417"/>
    </row>
    <row r="9" spans="1:9" x14ac:dyDescent="0.2">
      <c r="A9" s="46"/>
      <c r="B9" s="76" t="s">
        <v>15</v>
      </c>
      <c r="C9" s="76" t="s">
        <v>33</v>
      </c>
      <c r="D9" s="71"/>
      <c r="E9" s="76" t="s">
        <v>15</v>
      </c>
      <c r="F9" s="76" t="s">
        <v>33</v>
      </c>
      <c r="G9" s="75"/>
      <c r="H9" s="76" t="s">
        <v>15</v>
      </c>
      <c r="I9" s="76" t="s">
        <v>33</v>
      </c>
    </row>
    <row r="10" spans="1:9" x14ac:dyDescent="0.2">
      <c r="A10" s="1" t="s">
        <v>34</v>
      </c>
      <c r="B10" s="47">
        <f>'TAB 1 - Summary'!B9*2</f>
        <v>2606</v>
      </c>
      <c r="C10" s="47">
        <f>'TAB 1 - Summary'!B11*2</f>
        <v>8608</v>
      </c>
      <c r="D10" s="47"/>
      <c r="E10" s="47">
        <f>'TAB 1 - Summary'!D9*2</f>
        <v>2606</v>
      </c>
      <c r="F10" s="47">
        <f>'TAB 1 - Summary'!D11*2</f>
        <v>8608</v>
      </c>
      <c r="G10" s="47"/>
      <c r="H10" s="47">
        <f>'TAB 1 - Summary'!G9*2</f>
        <v>2684.18</v>
      </c>
      <c r="I10" s="47">
        <f>'TAB 1 - Summary'!G11*2</f>
        <v>8866.24</v>
      </c>
    </row>
    <row r="11" spans="1:9" x14ac:dyDescent="0.2">
      <c r="A11" s="1" t="s">
        <v>35</v>
      </c>
      <c r="B11" s="47">
        <f>'TAB 1 - Summary'!B17*2</f>
        <v>816.59999999999991</v>
      </c>
      <c r="C11" s="47">
        <f>'TAB 1 - Summary'!B19*2</f>
        <v>907.8</v>
      </c>
      <c r="D11" s="47"/>
      <c r="E11" s="47">
        <f>'TAB 1 - Summary'!D17*2</f>
        <v>825.54</v>
      </c>
      <c r="F11" s="47">
        <f>'TAB 1 - Summary'!D19*2</f>
        <v>916.74</v>
      </c>
      <c r="G11" s="47"/>
      <c r="H11" s="47">
        <f>'TAB 1 - Summary'!G17*2</f>
        <v>825.54000000000042</v>
      </c>
      <c r="I11" s="47">
        <f>'TAB 1 - Summary'!G19*2</f>
        <v>916.74000000000046</v>
      </c>
    </row>
    <row r="12" spans="1:9" s="24" customFormat="1" x14ac:dyDescent="0.2">
      <c r="A12" s="24" t="s">
        <v>40</v>
      </c>
      <c r="B12" s="80">
        <v>1350</v>
      </c>
      <c r="C12" s="80">
        <v>1350</v>
      </c>
      <c r="D12" s="80"/>
      <c r="E12" s="80">
        <v>1350</v>
      </c>
      <c r="F12" s="80">
        <v>1350</v>
      </c>
      <c r="G12" s="80"/>
      <c r="H12" s="80">
        <v>1350</v>
      </c>
      <c r="I12" s="80">
        <v>1350</v>
      </c>
    </row>
    <row r="13" spans="1:9" s="24" customFormat="1" x14ac:dyDescent="0.2">
      <c r="A13" s="24" t="s">
        <v>36</v>
      </c>
      <c r="B13" s="80">
        <v>73</v>
      </c>
      <c r="C13" s="80">
        <v>73</v>
      </c>
      <c r="D13" s="80"/>
      <c r="E13" s="80">
        <v>73</v>
      </c>
      <c r="F13" s="80">
        <v>73</v>
      </c>
      <c r="G13" s="80"/>
      <c r="H13" s="80">
        <f>ROUND(E13*1.02,0)</f>
        <v>74</v>
      </c>
      <c r="I13" s="80">
        <f>ROUND(F13*1.02,0)</f>
        <v>74</v>
      </c>
    </row>
    <row r="14" spans="1:9" x14ac:dyDescent="0.2">
      <c r="B14" s="47"/>
      <c r="C14" s="47"/>
      <c r="D14" s="47"/>
      <c r="E14" s="47"/>
      <c r="F14" s="47"/>
      <c r="G14" s="47"/>
      <c r="H14" s="47"/>
      <c r="I14" s="47"/>
    </row>
    <row r="15" spans="1:9" x14ac:dyDescent="0.2">
      <c r="A15" s="1" t="s">
        <v>37</v>
      </c>
      <c r="B15" s="48">
        <f>SUM(B10:B14)</f>
        <v>4845.6000000000004</v>
      </c>
      <c r="C15" s="48">
        <f>SUM(C10:C14)</f>
        <v>10938.8</v>
      </c>
      <c r="D15" s="47"/>
      <c r="E15" s="48">
        <f>SUM(E10:E14)</f>
        <v>4854.54</v>
      </c>
      <c r="F15" s="48">
        <f>SUM(F10:F14)</f>
        <v>10947.74</v>
      </c>
      <c r="G15" s="47"/>
      <c r="H15" s="48">
        <f>SUM(H10:H14)</f>
        <v>4933.72</v>
      </c>
      <c r="I15" s="48">
        <f>SUM(I10:I14)</f>
        <v>11206.98</v>
      </c>
    </row>
    <row r="17" spans="1:9" x14ac:dyDescent="0.2">
      <c r="A17" s="1" t="s">
        <v>39</v>
      </c>
      <c r="E17" s="49">
        <f>+(E15-B15)/B15</f>
        <v>1.8449727587913983E-3</v>
      </c>
      <c r="F17" s="49">
        <f>+(F15-C15)/C15</f>
        <v>8.1727428968447269E-4</v>
      </c>
      <c r="G17" s="49"/>
      <c r="H17" s="49">
        <f>+(H15-E15)/E15</f>
        <v>1.6310505217796183E-2</v>
      </c>
      <c r="I17" s="49">
        <f>+(I15-F15)/F15</f>
        <v>2.3679773176929649E-2</v>
      </c>
    </row>
    <row r="21" spans="1:9" x14ac:dyDescent="0.2">
      <c r="A21" s="1" t="s">
        <v>102</v>
      </c>
    </row>
    <row r="22" spans="1:9" x14ac:dyDescent="0.2">
      <c r="A22" s="415"/>
      <c r="B22" s="415"/>
      <c r="C22" s="415"/>
      <c r="D22" s="415"/>
      <c r="E22" s="415"/>
      <c r="F22" s="415"/>
      <c r="G22" s="415"/>
      <c r="H22" s="415"/>
      <c r="I22" s="415"/>
    </row>
  </sheetData>
  <mergeCells count="7">
    <mergeCell ref="A22:I22"/>
    <mergeCell ref="E8:F8"/>
    <mergeCell ref="H8:I8"/>
    <mergeCell ref="A3:I3"/>
    <mergeCell ref="A4:I4"/>
    <mergeCell ref="A5:I5"/>
    <mergeCell ref="B8:C8"/>
  </mergeCells>
  <phoneticPr fontId="0" type="noConversion"/>
  <pageMargins left="0.75" right="0.75" top="1" bottom="1" header="0.5" footer="0.5"/>
  <pageSetup scale="93" orientation="landscape" horizontalDpi="4294967295" verticalDpi="4294967295" r:id="rId1"/>
  <headerFooter alignWithMargins="0">
    <oddFooter>&amp;L&amp;"Courier New,Regular"&amp;8&amp;F (&amp;A)&amp;C&amp;"Courier New,Regular"&amp;8page &amp;P of &amp;N&amp;R&amp;"Courier New,Regular"&amp;8&amp;D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CU84"/>
  <sheetViews>
    <sheetView zoomScaleNormal="100" workbookViewId="0">
      <selection activeCell="D12" sqref="D12"/>
    </sheetView>
  </sheetViews>
  <sheetFormatPr defaultColWidth="9.140625" defaultRowHeight="39.950000000000003" customHeight="1" x14ac:dyDescent="0.2"/>
  <cols>
    <col min="1" max="1" width="32.7109375" style="77" customWidth="1"/>
    <col min="2" max="2" width="12.7109375" style="77" customWidth="1"/>
    <col min="3" max="3" width="6.5703125" style="108" bestFit="1" customWidth="1"/>
    <col min="4" max="4" width="18.85546875" style="77" customWidth="1"/>
    <col min="5" max="5" width="11.42578125" style="169" customWidth="1"/>
    <col min="6" max="6" width="10.140625" style="169" customWidth="1"/>
    <col min="7" max="7" width="10.5703125" style="77" customWidth="1"/>
    <col min="8" max="8" width="10.5703125" style="169" customWidth="1"/>
    <col min="9" max="9" width="11.140625" style="77" customWidth="1"/>
    <col min="10" max="11" width="9.140625" style="77" customWidth="1"/>
    <col min="12" max="12" width="12.140625" style="77" customWidth="1"/>
    <col min="13" max="13" width="11.28515625" style="77" bestFit="1" customWidth="1"/>
    <col min="14" max="14" width="58.85546875" style="77" customWidth="1"/>
    <col min="15" max="15" width="60.7109375" style="228" customWidth="1"/>
    <col min="16" max="16384" width="9.140625" style="77"/>
  </cols>
  <sheetData>
    <row r="1" spans="1:20" ht="15" customHeight="1" x14ac:dyDescent="0.2">
      <c r="A1" s="427" t="s">
        <v>56</v>
      </c>
      <c r="B1" s="428"/>
      <c r="C1" s="428"/>
      <c r="D1" s="428"/>
      <c r="E1" s="428"/>
      <c r="F1" s="428"/>
      <c r="G1" s="428"/>
      <c r="H1" s="428"/>
      <c r="I1" s="428"/>
      <c r="J1" s="428"/>
      <c r="K1" s="428"/>
      <c r="L1" s="428"/>
      <c r="M1" s="428"/>
      <c r="N1" s="428"/>
      <c r="O1" s="429"/>
    </row>
    <row r="2" spans="1:20" ht="15" customHeight="1" x14ac:dyDescent="0.2">
      <c r="A2" s="430" t="s">
        <v>348</v>
      </c>
      <c r="B2" s="431"/>
      <c r="C2" s="431"/>
      <c r="D2" s="431"/>
      <c r="E2" s="431"/>
      <c r="F2" s="431"/>
      <c r="G2" s="431"/>
      <c r="H2" s="431"/>
      <c r="I2" s="431"/>
      <c r="J2" s="431"/>
      <c r="K2" s="431"/>
      <c r="L2" s="431"/>
      <c r="M2" s="431"/>
      <c r="N2" s="431"/>
      <c r="O2" s="432"/>
    </row>
    <row r="3" spans="1:20" ht="15" customHeight="1" x14ac:dyDescent="0.2">
      <c r="A3" s="433" t="s">
        <v>495</v>
      </c>
      <c r="B3" s="434"/>
      <c r="C3" s="434"/>
      <c r="D3" s="434"/>
      <c r="E3" s="434"/>
      <c r="F3" s="434"/>
      <c r="G3" s="434"/>
      <c r="H3" s="434"/>
      <c r="I3" s="434"/>
      <c r="J3" s="434"/>
      <c r="K3" s="434"/>
      <c r="L3" s="434"/>
      <c r="M3" s="434"/>
      <c r="N3" s="434"/>
      <c r="O3" s="435"/>
    </row>
    <row r="4" spans="1:20" ht="30" customHeight="1" thickBot="1" x14ac:dyDescent="0.25">
      <c r="A4" s="229" t="s">
        <v>30</v>
      </c>
      <c r="B4" s="230" t="s">
        <v>121</v>
      </c>
      <c r="C4" s="231"/>
      <c r="D4" s="232"/>
      <c r="E4" s="351"/>
      <c r="F4" s="436"/>
      <c r="G4" s="436"/>
      <c r="H4" s="436"/>
      <c r="I4" s="436"/>
      <c r="J4" s="232"/>
      <c r="K4" s="232"/>
      <c r="L4" s="232"/>
      <c r="M4" s="232"/>
      <c r="N4" s="233"/>
      <c r="O4" s="234"/>
    </row>
    <row r="5" spans="1:20" ht="15" customHeight="1" x14ac:dyDescent="0.2">
      <c r="A5" s="437" t="s">
        <v>55</v>
      </c>
      <c r="B5" s="421" t="s">
        <v>1</v>
      </c>
      <c r="C5" s="439"/>
      <c r="D5" s="421" t="s">
        <v>2</v>
      </c>
      <c r="E5" s="441" t="s">
        <v>345</v>
      </c>
      <c r="F5" s="443" t="s">
        <v>491</v>
      </c>
      <c r="G5" s="425" t="s">
        <v>8</v>
      </c>
      <c r="H5" s="443" t="s">
        <v>492</v>
      </c>
      <c r="I5" s="425" t="s">
        <v>8</v>
      </c>
      <c r="J5" s="421" t="s">
        <v>3</v>
      </c>
      <c r="K5" s="425" t="s">
        <v>490</v>
      </c>
      <c r="L5" s="425" t="s">
        <v>494</v>
      </c>
      <c r="M5" s="425" t="s">
        <v>493</v>
      </c>
      <c r="N5" s="421" t="s">
        <v>0</v>
      </c>
      <c r="O5" s="423" t="s">
        <v>29</v>
      </c>
    </row>
    <row r="6" spans="1:20" ht="24.95" customHeight="1" thickBot="1" x14ac:dyDescent="0.25">
      <c r="A6" s="438"/>
      <c r="B6" s="422"/>
      <c r="C6" s="440"/>
      <c r="D6" s="422"/>
      <c r="E6" s="442"/>
      <c r="F6" s="444"/>
      <c r="G6" s="426"/>
      <c r="H6" s="444"/>
      <c r="I6" s="426"/>
      <c r="J6" s="422"/>
      <c r="K6" s="426"/>
      <c r="L6" s="426"/>
      <c r="M6" s="426"/>
      <c r="N6" s="422"/>
      <c r="O6" s="424"/>
    </row>
    <row r="7" spans="1:20" ht="18.75" thickBot="1" x14ac:dyDescent="0.25">
      <c r="A7" s="402" t="s">
        <v>453</v>
      </c>
      <c r="B7" s="403"/>
      <c r="C7" s="244"/>
      <c r="D7" s="245"/>
      <c r="E7" s="252"/>
      <c r="F7" s="252"/>
      <c r="G7" s="246"/>
      <c r="H7" s="252"/>
      <c r="I7" s="247"/>
      <c r="J7" s="247"/>
      <c r="K7" s="247"/>
      <c r="L7" s="247"/>
      <c r="M7" s="247"/>
      <c r="N7" s="248"/>
      <c r="O7" s="249"/>
    </row>
    <row r="8" spans="1:20" ht="34.5" x14ac:dyDescent="0.2">
      <c r="A8" s="366" t="s">
        <v>454</v>
      </c>
      <c r="B8" s="352" t="s">
        <v>21</v>
      </c>
      <c r="C8" s="353"/>
      <c r="D8" s="353"/>
      <c r="E8" s="354">
        <v>106.1</v>
      </c>
      <c r="F8" s="354">
        <v>109.44</v>
      </c>
      <c r="G8" s="355">
        <f>((F8-E8)/E8)</f>
        <v>3.1479736098020766E-2</v>
      </c>
      <c r="H8" s="354">
        <v>109.44</v>
      </c>
      <c r="I8" s="356">
        <v>0</v>
      </c>
      <c r="J8" s="353"/>
      <c r="K8" s="353"/>
      <c r="L8" s="353"/>
      <c r="M8" s="353"/>
      <c r="N8" s="357" t="s">
        <v>344</v>
      </c>
      <c r="O8" s="367" t="s">
        <v>455</v>
      </c>
    </row>
    <row r="9" spans="1:20" ht="26.25" thickBot="1" x14ac:dyDescent="0.25">
      <c r="A9" s="368" t="s">
        <v>100</v>
      </c>
      <c r="B9" s="358" t="s">
        <v>21</v>
      </c>
      <c r="C9" s="359"/>
      <c r="D9" s="359"/>
      <c r="E9" s="360">
        <v>19</v>
      </c>
      <c r="F9" s="360">
        <v>19.68</v>
      </c>
      <c r="G9" s="361">
        <f>((F9-E9)/E9)</f>
        <v>3.578947368421051E-2</v>
      </c>
      <c r="H9" s="360">
        <v>19.68</v>
      </c>
      <c r="I9" s="362">
        <v>0</v>
      </c>
      <c r="J9" s="359"/>
      <c r="K9" s="359"/>
      <c r="L9" s="359"/>
      <c r="M9" s="359"/>
      <c r="N9" s="363" t="s">
        <v>101</v>
      </c>
      <c r="O9" s="369" t="s">
        <v>456</v>
      </c>
    </row>
    <row r="10" spans="1:20" s="115" customFormat="1" ht="18" customHeight="1" thickBot="1" x14ac:dyDescent="0.3">
      <c r="A10" s="402" t="s">
        <v>108</v>
      </c>
      <c r="B10" s="403"/>
      <c r="C10" s="244"/>
      <c r="D10" s="245"/>
      <c r="E10" s="252"/>
      <c r="F10" s="252"/>
      <c r="G10" s="246"/>
      <c r="H10" s="252"/>
      <c r="I10" s="247"/>
      <c r="J10" s="247"/>
      <c r="K10" s="247"/>
      <c r="L10" s="247"/>
      <c r="M10" s="247"/>
      <c r="N10" s="248"/>
      <c r="O10" s="249"/>
      <c r="P10" s="223"/>
      <c r="Q10" s="223"/>
      <c r="T10" s="122"/>
    </row>
    <row r="11" spans="1:20" ht="25.5" x14ac:dyDescent="0.2">
      <c r="A11" s="370" t="s">
        <v>397</v>
      </c>
      <c r="B11" s="265" t="s">
        <v>450</v>
      </c>
      <c r="C11" s="268"/>
      <c r="D11" s="241"/>
      <c r="E11" s="242">
        <v>0</v>
      </c>
      <c r="F11" s="242">
        <v>10</v>
      </c>
      <c r="G11" s="240">
        <v>1</v>
      </c>
      <c r="H11" s="242">
        <v>10</v>
      </c>
      <c r="I11" s="240">
        <v>0</v>
      </c>
      <c r="J11" s="241"/>
      <c r="K11" s="241"/>
      <c r="L11" s="242"/>
      <c r="M11" s="242"/>
      <c r="N11" s="241" t="s">
        <v>398</v>
      </c>
      <c r="O11" s="243" t="s">
        <v>401</v>
      </c>
      <c r="P11" s="109"/>
      <c r="Q11" s="109"/>
      <c r="T11" s="121"/>
    </row>
    <row r="12" spans="1:20" ht="25.5" x14ac:dyDescent="0.2">
      <c r="A12" s="315" t="s">
        <v>399</v>
      </c>
      <c r="B12" s="254" t="s">
        <v>450</v>
      </c>
      <c r="C12" s="253"/>
      <c r="D12" s="91"/>
      <c r="E12" s="168">
        <v>0</v>
      </c>
      <c r="F12" s="168">
        <v>10</v>
      </c>
      <c r="G12" s="164">
        <v>1</v>
      </c>
      <c r="H12" s="168">
        <v>10</v>
      </c>
      <c r="I12" s="164">
        <v>0</v>
      </c>
      <c r="J12" s="91"/>
      <c r="K12" s="91"/>
      <c r="L12" s="168"/>
      <c r="M12" s="168"/>
      <c r="N12" s="91" t="s">
        <v>398</v>
      </c>
      <c r="O12" s="226" t="s">
        <v>401</v>
      </c>
      <c r="P12" s="109"/>
      <c r="Q12" s="109"/>
      <c r="T12" s="121"/>
    </row>
    <row r="13" spans="1:20" ht="26.25" thickBot="1" x14ac:dyDescent="0.25">
      <c r="A13" s="333" t="s">
        <v>400</v>
      </c>
      <c r="B13" s="260" t="s">
        <v>450</v>
      </c>
      <c r="C13" s="269"/>
      <c r="D13" s="261"/>
      <c r="E13" s="262">
        <v>0</v>
      </c>
      <c r="F13" s="262">
        <v>5</v>
      </c>
      <c r="G13" s="217">
        <v>1</v>
      </c>
      <c r="H13" s="262">
        <v>5</v>
      </c>
      <c r="I13" s="217">
        <v>0</v>
      </c>
      <c r="J13" s="261"/>
      <c r="K13" s="261"/>
      <c r="L13" s="262"/>
      <c r="M13" s="262"/>
      <c r="N13" s="261" t="s">
        <v>398</v>
      </c>
      <c r="O13" s="364" t="s">
        <v>401</v>
      </c>
      <c r="P13" s="109"/>
      <c r="Q13" s="109"/>
      <c r="T13" s="121"/>
    </row>
    <row r="14" spans="1:20" s="115" customFormat="1" ht="18.75" thickBot="1" x14ac:dyDescent="0.3">
      <c r="A14" s="402" t="s">
        <v>112</v>
      </c>
      <c r="B14" s="403"/>
      <c r="C14" s="244"/>
      <c r="D14" s="250"/>
      <c r="E14" s="344"/>
      <c r="F14" s="345"/>
      <c r="G14" s="248"/>
      <c r="H14" s="252"/>
      <c r="I14" s="247"/>
      <c r="J14" s="247"/>
      <c r="K14" s="247"/>
      <c r="L14" s="252"/>
      <c r="M14" s="252"/>
      <c r="N14" s="248"/>
      <c r="O14" s="249"/>
      <c r="P14" s="224"/>
      <c r="Q14" s="224"/>
      <c r="T14" s="122"/>
    </row>
    <row r="15" spans="1:20" ht="25.5" customHeight="1" x14ac:dyDescent="0.2">
      <c r="A15" s="370" t="s">
        <v>353</v>
      </c>
      <c r="B15" s="265" t="s">
        <v>450</v>
      </c>
      <c r="C15" s="268"/>
      <c r="D15" s="241"/>
      <c r="E15" s="242">
        <v>0</v>
      </c>
      <c r="F15" s="242">
        <v>103</v>
      </c>
      <c r="G15" s="240"/>
      <c r="H15" s="242">
        <v>103</v>
      </c>
      <c r="I15" s="240"/>
      <c r="J15" s="241"/>
      <c r="K15" s="241"/>
      <c r="L15" s="242"/>
      <c r="M15" s="242"/>
      <c r="N15" s="241" t="s">
        <v>247</v>
      </c>
      <c r="O15" s="243" t="s">
        <v>370</v>
      </c>
      <c r="P15" s="109"/>
      <c r="Q15" s="109"/>
      <c r="T15" s="121"/>
    </row>
    <row r="16" spans="1:20" ht="25.5" customHeight="1" x14ac:dyDescent="0.2">
      <c r="A16" s="315" t="s">
        <v>354</v>
      </c>
      <c r="B16" s="254" t="s">
        <v>450</v>
      </c>
      <c r="C16" s="253"/>
      <c r="D16" s="91"/>
      <c r="E16" s="168">
        <v>0</v>
      </c>
      <c r="F16" s="168">
        <v>80</v>
      </c>
      <c r="G16" s="164"/>
      <c r="H16" s="168">
        <v>80</v>
      </c>
      <c r="I16" s="164"/>
      <c r="J16" s="91"/>
      <c r="K16" s="91"/>
      <c r="L16" s="168"/>
      <c r="M16" s="168"/>
      <c r="N16" s="91" t="s">
        <v>247</v>
      </c>
      <c r="O16" s="226" t="s">
        <v>372</v>
      </c>
      <c r="P16" s="109"/>
      <c r="Q16" s="109"/>
      <c r="T16" s="121"/>
    </row>
    <row r="17" spans="1:20" ht="25.5" customHeight="1" x14ac:dyDescent="0.2">
      <c r="A17" s="315" t="s">
        <v>355</v>
      </c>
      <c r="B17" s="254" t="s">
        <v>450</v>
      </c>
      <c r="C17" s="253"/>
      <c r="D17" s="91"/>
      <c r="E17" s="168">
        <v>0</v>
      </c>
      <c r="F17" s="168">
        <v>80</v>
      </c>
      <c r="G17" s="164"/>
      <c r="H17" s="168">
        <v>80</v>
      </c>
      <c r="I17" s="164"/>
      <c r="J17" s="91"/>
      <c r="K17" s="91"/>
      <c r="L17" s="168"/>
      <c r="M17" s="168"/>
      <c r="N17" s="91" t="s">
        <v>247</v>
      </c>
      <c r="O17" s="226" t="s">
        <v>373</v>
      </c>
      <c r="P17" s="109"/>
      <c r="Q17" s="109"/>
      <c r="T17" s="121"/>
    </row>
    <row r="18" spans="1:20" ht="25.5" x14ac:dyDescent="0.2">
      <c r="A18" s="315" t="s">
        <v>211</v>
      </c>
      <c r="B18" s="254" t="s">
        <v>21</v>
      </c>
      <c r="C18" s="253"/>
      <c r="D18" s="91" t="s">
        <v>312</v>
      </c>
      <c r="E18" s="168">
        <v>60</v>
      </c>
      <c r="F18" s="168">
        <v>120</v>
      </c>
      <c r="G18" s="164">
        <v>1</v>
      </c>
      <c r="H18" s="168">
        <v>120</v>
      </c>
      <c r="I18" s="164">
        <v>0</v>
      </c>
      <c r="J18" s="91">
        <v>33040</v>
      </c>
      <c r="K18" s="91" t="s">
        <v>281</v>
      </c>
      <c r="L18" s="168">
        <v>0</v>
      </c>
      <c r="M18" s="168">
        <v>4935.55</v>
      </c>
      <c r="N18" s="91" t="s">
        <v>247</v>
      </c>
      <c r="O18" s="226" t="s">
        <v>240</v>
      </c>
      <c r="P18" s="109"/>
      <c r="Q18" s="109"/>
      <c r="T18" s="121"/>
    </row>
    <row r="19" spans="1:20" ht="25.5" x14ac:dyDescent="0.2">
      <c r="A19" s="315" t="s">
        <v>217</v>
      </c>
      <c r="B19" s="254" t="s">
        <v>21</v>
      </c>
      <c r="C19" s="253"/>
      <c r="D19" s="91" t="s">
        <v>312</v>
      </c>
      <c r="E19" s="168">
        <v>20</v>
      </c>
      <c r="F19" s="168">
        <v>100</v>
      </c>
      <c r="G19" s="164">
        <v>4</v>
      </c>
      <c r="H19" s="168">
        <v>100</v>
      </c>
      <c r="I19" s="164">
        <v>0</v>
      </c>
      <c r="J19" s="91">
        <v>33040</v>
      </c>
      <c r="K19" s="91" t="s">
        <v>281</v>
      </c>
      <c r="L19" s="168">
        <v>0</v>
      </c>
      <c r="M19" s="168">
        <v>4935.55</v>
      </c>
      <c r="N19" s="91" t="s">
        <v>247</v>
      </c>
      <c r="O19" s="226" t="s">
        <v>240</v>
      </c>
      <c r="P19" s="109"/>
      <c r="Q19" s="109"/>
      <c r="T19" s="121"/>
    </row>
    <row r="20" spans="1:20" ht="25.5" x14ac:dyDescent="0.2">
      <c r="A20" s="315" t="s">
        <v>367</v>
      </c>
      <c r="B20" s="254" t="s">
        <v>450</v>
      </c>
      <c r="C20" s="253"/>
      <c r="D20" s="91"/>
      <c r="E20" s="168"/>
      <c r="F20" s="168">
        <v>75</v>
      </c>
      <c r="G20" s="164"/>
      <c r="H20" s="168">
        <v>75</v>
      </c>
      <c r="I20" s="164">
        <v>1</v>
      </c>
      <c r="J20" s="91"/>
      <c r="K20" s="91"/>
      <c r="L20" s="168"/>
      <c r="M20" s="168"/>
      <c r="N20" s="91" t="s">
        <v>247</v>
      </c>
      <c r="O20" s="226" t="s">
        <v>374</v>
      </c>
      <c r="P20" s="109"/>
      <c r="Q20" s="109"/>
      <c r="T20" s="121"/>
    </row>
    <row r="21" spans="1:20" ht="25.5" customHeight="1" x14ac:dyDescent="0.2">
      <c r="A21" s="315" t="s">
        <v>356</v>
      </c>
      <c r="B21" s="254" t="s">
        <v>450</v>
      </c>
      <c r="C21" s="253"/>
      <c r="D21" s="91"/>
      <c r="E21" s="168">
        <v>0</v>
      </c>
      <c r="F21" s="168">
        <v>60</v>
      </c>
      <c r="G21" s="164"/>
      <c r="H21" s="168">
        <v>60</v>
      </c>
      <c r="I21" s="164">
        <v>1</v>
      </c>
      <c r="J21" s="91"/>
      <c r="K21" s="91"/>
      <c r="L21" s="168"/>
      <c r="M21" s="168"/>
      <c r="N21" s="91" t="s">
        <v>247</v>
      </c>
      <c r="O21" s="226" t="s">
        <v>375</v>
      </c>
      <c r="P21" s="109"/>
      <c r="Q21" s="109"/>
      <c r="T21" s="121"/>
    </row>
    <row r="22" spans="1:20" ht="25.5" x14ac:dyDescent="0.2">
      <c r="A22" s="315" t="s">
        <v>214</v>
      </c>
      <c r="B22" s="254" t="s">
        <v>21</v>
      </c>
      <c r="C22" s="253"/>
      <c r="D22" s="91" t="s">
        <v>312</v>
      </c>
      <c r="E22" s="168">
        <v>114</v>
      </c>
      <c r="F22" s="168">
        <v>118</v>
      </c>
      <c r="G22" s="164">
        <v>3.5000000000000003E-2</v>
      </c>
      <c r="H22" s="168">
        <v>118</v>
      </c>
      <c r="I22" s="164">
        <v>0</v>
      </c>
      <c r="J22" s="91">
        <v>33040</v>
      </c>
      <c r="K22" s="91" t="s">
        <v>281</v>
      </c>
      <c r="L22" s="168">
        <v>0</v>
      </c>
      <c r="M22" s="168">
        <v>4935.55</v>
      </c>
      <c r="N22" s="91" t="s">
        <v>247</v>
      </c>
      <c r="O22" s="226" t="s">
        <v>240</v>
      </c>
      <c r="P22" s="109"/>
      <c r="Q22" s="109"/>
      <c r="T22" s="121"/>
    </row>
    <row r="23" spans="1:20" ht="26.25" thickBot="1" x14ac:dyDescent="0.25">
      <c r="A23" s="333" t="s">
        <v>368</v>
      </c>
      <c r="B23" s="260" t="s">
        <v>450</v>
      </c>
      <c r="C23" s="269"/>
      <c r="D23" s="261"/>
      <c r="E23" s="262"/>
      <c r="F23" s="262">
        <v>100</v>
      </c>
      <c r="G23" s="217"/>
      <c r="H23" s="262">
        <v>100</v>
      </c>
      <c r="I23" s="217">
        <v>1</v>
      </c>
      <c r="J23" s="261"/>
      <c r="K23" s="261"/>
      <c r="L23" s="262"/>
      <c r="M23" s="262"/>
      <c r="N23" s="261" t="s">
        <v>247</v>
      </c>
      <c r="O23" s="364" t="s">
        <v>376</v>
      </c>
      <c r="P23" s="109"/>
      <c r="Q23" s="109"/>
      <c r="T23" s="121"/>
    </row>
    <row r="24" spans="1:20" s="115" customFormat="1" ht="18.75" thickBot="1" x14ac:dyDescent="0.3">
      <c r="A24" s="402" t="s">
        <v>131</v>
      </c>
      <c r="B24" s="403"/>
      <c r="C24" s="244"/>
      <c r="D24" s="250"/>
      <c r="E24" s="344"/>
      <c r="F24" s="345"/>
      <c r="G24" s="248"/>
      <c r="H24" s="252"/>
      <c r="I24" s="247"/>
      <c r="J24" s="247"/>
      <c r="K24" s="247"/>
      <c r="L24" s="252"/>
      <c r="M24" s="252"/>
      <c r="N24" s="248"/>
      <c r="O24" s="249"/>
      <c r="P24" s="225"/>
      <c r="Q24" s="225"/>
    </row>
    <row r="25" spans="1:20" ht="25.5" x14ac:dyDescent="0.2">
      <c r="A25" s="370" t="s">
        <v>149</v>
      </c>
      <c r="B25" s="265" t="s">
        <v>21</v>
      </c>
      <c r="C25" s="268"/>
      <c r="D25" s="241" t="s">
        <v>312</v>
      </c>
      <c r="E25" s="242">
        <v>39.200000000000003</v>
      </c>
      <c r="F25" s="242">
        <v>80</v>
      </c>
      <c r="G25" s="240">
        <v>1.0409999999999999</v>
      </c>
      <c r="H25" s="242">
        <v>80</v>
      </c>
      <c r="I25" s="240">
        <v>0</v>
      </c>
      <c r="J25" s="241">
        <v>33040</v>
      </c>
      <c r="K25" s="241" t="s">
        <v>140</v>
      </c>
      <c r="L25" s="242">
        <v>0</v>
      </c>
      <c r="M25" s="242">
        <v>9141.19</v>
      </c>
      <c r="N25" s="241" t="s">
        <v>246</v>
      </c>
      <c r="O25" s="243" t="s">
        <v>240</v>
      </c>
      <c r="P25" s="109"/>
      <c r="Q25" s="109"/>
      <c r="T25" s="121"/>
    </row>
    <row r="26" spans="1:20" ht="25.5" customHeight="1" x14ac:dyDescent="0.2">
      <c r="A26" s="315" t="s">
        <v>357</v>
      </c>
      <c r="B26" s="254" t="s">
        <v>450</v>
      </c>
      <c r="C26" s="253"/>
      <c r="D26" s="91"/>
      <c r="E26" s="168">
        <v>0</v>
      </c>
      <c r="F26" s="168">
        <v>25</v>
      </c>
      <c r="G26" s="164"/>
      <c r="H26" s="168">
        <v>25</v>
      </c>
      <c r="I26" s="164"/>
      <c r="J26" s="91"/>
      <c r="K26" s="91"/>
      <c r="L26" s="168"/>
      <c r="M26" s="168"/>
      <c r="N26" s="91" t="s">
        <v>246</v>
      </c>
      <c r="O26" s="226" t="s">
        <v>378</v>
      </c>
      <c r="P26" s="109"/>
      <c r="Q26" s="109"/>
      <c r="T26" s="121"/>
    </row>
    <row r="27" spans="1:20" ht="38.25" x14ac:dyDescent="0.2">
      <c r="A27" s="315" t="s">
        <v>192</v>
      </c>
      <c r="B27" s="254" t="s">
        <v>21</v>
      </c>
      <c r="C27" s="253"/>
      <c r="D27" s="91" t="s">
        <v>312</v>
      </c>
      <c r="E27" s="168">
        <v>48.8</v>
      </c>
      <c r="F27" s="168">
        <v>55</v>
      </c>
      <c r="G27" s="164">
        <v>0.127</v>
      </c>
      <c r="H27" s="168">
        <v>55</v>
      </c>
      <c r="I27" s="164">
        <v>0</v>
      </c>
      <c r="J27" s="91">
        <v>33040</v>
      </c>
      <c r="K27" s="91" t="s">
        <v>140</v>
      </c>
      <c r="L27" s="168">
        <v>0</v>
      </c>
      <c r="M27" s="168">
        <v>9141.19</v>
      </c>
      <c r="N27" s="91" t="s">
        <v>247</v>
      </c>
      <c r="O27" s="226" t="s">
        <v>240</v>
      </c>
      <c r="P27" s="109"/>
      <c r="Q27" s="109"/>
      <c r="T27" s="121"/>
    </row>
    <row r="28" spans="1:20" ht="25.5" x14ac:dyDescent="0.2">
      <c r="A28" s="315" t="s">
        <v>148</v>
      </c>
      <c r="B28" s="254" t="s">
        <v>21</v>
      </c>
      <c r="C28" s="253"/>
      <c r="D28" s="91" t="s">
        <v>312</v>
      </c>
      <c r="E28" s="168">
        <v>38.200000000000003</v>
      </c>
      <c r="F28" s="168">
        <v>60</v>
      </c>
      <c r="G28" s="164">
        <v>0.57099999999999995</v>
      </c>
      <c r="H28" s="168">
        <v>60</v>
      </c>
      <c r="I28" s="164">
        <v>0</v>
      </c>
      <c r="J28" s="91">
        <v>33040</v>
      </c>
      <c r="K28" s="91" t="s">
        <v>140</v>
      </c>
      <c r="L28" s="168">
        <v>0</v>
      </c>
      <c r="M28" s="168">
        <v>9141.19</v>
      </c>
      <c r="N28" s="91" t="s">
        <v>246</v>
      </c>
      <c r="O28" s="226" t="s">
        <v>240</v>
      </c>
      <c r="P28" s="109"/>
      <c r="Q28" s="109"/>
      <c r="T28" s="121"/>
    </row>
    <row r="29" spans="1:20" ht="25.5" x14ac:dyDescent="0.2">
      <c r="A29" s="315" t="s">
        <v>150</v>
      </c>
      <c r="B29" s="254" t="s">
        <v>21</v>
      </c>
      <c r="C29" s="253"/>
      <c r="D29" s="91" t="s">
        <v>312</v>
      </c>
      <c r="E29" s="168">
        <v>44.6</v>
      </c>
      <c r="F29" s="168">
        <v>60</v>
      </c>
      <c r="G29" s="164">
        <v>0.34499999999999997</v>
      </c>
      <c r="H29" s="168">
        <v>60</v>
      </c>
      <c r="I29" s="164">
        <v>0</v>
      </c>
      <c r="J29" s="91">
        <v>33040</v>
      </c>
      <c r="K29" s="91" t="s">
        <v>140</v>
      </c>
      <c r="L29" s="168">
        <v>0</v>
      </c>
      <c r="M29" s="168">
        <v>9141.19</v>
      </c>
      <c r="N29" s="91" t="s">
        <v>247</v>
      </c>
      <c r="O29" s="226" t="s">
        <v>240</v>
      </c>
      <c r="P29" s="109"/>
      <c r="Q29" s="109"/>
      <c r="T29" s="121"/>
    </row>
    <row r="30" spans="1:20" ht="25.5" customHeight="1" x14ac:dyDescent="0.2">
      <c r="A30" s="315" t="s">
        <v>358</v>
      </c>
      <c r="B30" s="254" t="s">
        <v>450</v>
      </c>
      <c r="C30" s="253"/>
      <c r="D30" s="91"/>
      <c r="E30" s="168">
        <v>0</v>
      </c>
      <c r="F30" s="168">
        <v>75</v>
      </c>
      <c r="G30" s="164"/>
      <c r="H30" s="168">
        <v>75</v>
      </c>
      <c r="I30" s="164">
        <v>0</v>
      </c>
      <c r="J30" s="91"/>
      <c r="K30" s="91"/>
      <c r="L30" s="168"/>
      <c r="M30" s="168"/>
      <c r="N30" s="91" t="s">
        <v>246</v>
      </c>
      <c r="O30" s="226" t="s">
        <v>379</v>
      </c>
      <c r="P30" s="109"/>
      <c r="Q30" s="109"/>
      <c r="T30" s="121"/>
    </row>
    <row r="31" spans="1:20" ht="25.5" customHeight="1" thickBot="1" x14ac:dyDescent="0.25">
      <c r="A31" s="333" t="s">
        <v>359</v>
      </c>
      <c r="B31" s="260" t="s">
        <v>450</v>
      </c>
      <c r="C31" s="269"/>
      <c r="D31" s="261"/>
      <c r="E31" s="262">
        <v>0</v>
      </c>
      <c r="F31" s="262">
        <v>75</v>
      </c>
      <c r="G31" s="217"/>
      <c r="H31" s="262">
        <v>75</v>
      </c>
      <c r="I31" s="217">
        <v>0</v>
      </c>
      <c r="J31" s="261"/>
      <c r="K31" s="261"/>
      <c r="L31" s="262"/>
      <c r="M31" s="262"/>
      <c r="N31" s="261" t="s">
        <v>246</v>
      </c>
      <c r="O31" s="364" t="s">
        <v>380</v>
      </c>
      <c r="P31" s="109"/>
      <c r="Q31" s="109"/>
      <c r="T31" s="121"/>
    </row>
    <row r="32" spans="1:20" s="115" customFormat="1" ht="18.75" thickBot="1" x14ac:dyDescent="0.3">
      <c r="A32" s="402" t="s">
        <v>114</v>
      </c>
      <c r="B32" s="403"/>
      <c r="C32" s="244"/>
      <c r="D32" s="250"/>
      <c r="E32" s="344"/>
      <c r="F32" s="345"/>
      <c r="G32" s="248"/>
      <c r="H32" s="252"/>
      <c r="I32" s="247"/>
      <c r="J32" s="247"/>
      <c r="K32" s="247"/>
      <c r="L32" s="252"/>
      <c r="M32" s="252"/>
      <c r="N32" s="248"/>
      <c r="O32" s="249"/>
      <c r="P32" s="225"/>
      <c r="Q32" s="225"/>
    </row>
    <row r="33" spans="1:99" s="158" customFormat="1" ht="25.5" x14ac:dyDescent="0.2">
      <c r="A33" s="371" t="s">
        <v>332</v>
      </c>
      <c r="B33" s="265" t="s">
        <v>21</v>
      </c>
      <c r="C33" s="268"/>
      <c r="D33" s="241" t="s">
        <v>312</v>
      </c>
      <c r="E33" s="242">
        <v>30.8</v>
      </c>
      <c r="F33" s="242">
        <v>80</v>
      </c>
      <c r="G33" s="240"/>
      <c r="H33" s="242">
        <v>80</v>
      </c>
      <c r="I33" s="240">
        <v>0</v>
      </c>
      <c r="J33" s="241">
        <v>33040</v>
      </c>
      <c r="K33" s="241" t="s">
        <v>137</v>
      </c>
      <c r="L33" s="242">
        <v>0</v>
      </c>
      <c r="M33" s="242">
        <v>6664.19</v>
      </c>
      <c r="N33" s="241" t="s">
        <v>247</v>
      </c>
      <c r="O33" s="243" t="s">
        <v>328</v>
      </c>
      <c r="P33" s="109"/>
      <c r="Q33" s="109"/>
      <c r="R33" s="77"/>
      <c r="S33" s="77"/>
      <c r="T33" s="121"/>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row>
    <row r="34" spans="1:99" s="158" customFormat="1" ht="25.5" x14ac:dyDescent="0.2">
      <c r="A34" s="303" t="s">
        <v>333</v>
      </c>
      <c r="B34" s="254" t="s">
        <v>21</v>
      </c>
      <c r="C34" s="253"/>
      <c r="D34" s="91" t="s">
        <v>312</v>
      </c>
      <c r="E34" s="168">
        <v>35.950000000000003</v>
      </c>
      <c r="F34" s="168">
        <v>75</v>
      </c>
      <c r="G34" s="164">
        <v>1.0860000000000001</v>
      </c>
      <c r="H34" s="168">
        <v>75</v>
      </c>
      <c r="I34" s="164">
        <v>0</v>
      </c>
      <c r="J34" s="91">
        <v>33040</v>
      </c>
      <c r="K34" s="91" t="s">
        <v>137</v>
      </c>
      <c r="L34" s="168">
        <v>0</v>
      </c>
      <c r="M34" s="168">
        <v>6664.19</v>
      </c>
      <c r="N34" s="91" t="s">
        <v>247</v>
      </c>
      <c r="O34" s="226" t="s">
        <v>328</v>
      </c>
      <c r="P34" s="109"/>
      <c r="Q34" s="109"/>
      <c r="R34" s="77"/>
      <c r="S34" s="77"/>
      <c r="T34" s="121"/>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row>
    <row r="35" spans="1:99" ht="25.5" x14ac:dyDescent="0.2">
      <c r="A35" s="315" t="s">
        <v>154</v>
      </c>
      <c r="B35" s="254" t="s">
        <v>21</v>
      </c>
      <c r="C35" s="253"/>
      <c r="D35" s="91" t="s">
        <v>312</v>
      </c>
      <c r="E35" s="168">
        <v>18</v>
      </c>
      <c r="F35" s="168">
        <v>25</v>
      </c>
      <c r="G35" s="164">
        <v>0.38900000000000001</v>
      </c>
      <c r="H35" s="168">
        <v>25</v>
      </c>
      <c r="I35" s="164">
        <v>0</v>
      </c>
      <c r="J35" s="91">
        <v>33040</v>
      </c>
      <c r="K35" s="91" t="s">
        <v>137</v>
      </c>
      <c r="L35" s="168">
        <v>182.52</v>
      </c>
      <c r="M35" s="168">
        <v>6664.19</v>
      </c>
      <c r="N35" s="91" t="s">
        <v>247</v>
      </c>
      <c r="O35" s="226" t="s">
        <v>240</v>
      </c>
      <c r="P35" s="109"/>
      <c r="Q35" s="109"/>
      <c r="T35" s="121"/>
    </row>
    <row r="36" spans="1:99" ht="25.5" x14ac:dyDescent="0.2">
      <c r="A36" s="315" t="s">
        <v>221</v>
      </c>
      <c r="B36" s="254" t="s">
        <v>21</v>
      </c>
      <c r="C36" s="253"/>
      <c r="D36" s="91" t="s">
        <v>312</v>
      </c>
      <c r="E36" s="168">
        <v>12.8</v>
      </c>
      <c r="F36" s="168">
        <v>15</v>
      </c>
      <c r="G36" s="164">
        <v>0.17199999999999999</v>
      </c>
      <c r="H36" s="168">
        <v>15</v>
      </c>
      <c r="I36" s="164">
        <v>0</v>
      </c>
      <c r="J36" s="91">
        <v>33040</v>
      </c>
      <c r="K36" s="91" t="s">
        <v>137</v>
      </c>
      <c r="L36" s="168">
        <v>182.52</v>
      </c>
      <c r="M36" s="168">
        <v>6664.19</v>
      </c>
      <c r="N36" s="91" t="s">
        <v>247</v>
      </c>
      <c r="O36" s="226" t="s">
        <v>240</v>
      </c>
      <c r="P36" s="109"/>
      <c r="Q36" s="109"/>
      <c r="T36" s="121"/>
    </row>
    <row r="37" spans="1:99" ht="25.5" x14ac:dyDescent="0.2">
      <c r="A37" s="315" t="s">
        <v>151</v>
      </c>
      <c r="B37" s="254" t="s">
        <v>21</v>
      </c>
      <c r="C37" s="253"/>
      <c r="D37" s="91" t="s">
        <v>312</v>
      </c>
      <c r="E37" s="168">
        <v>57.3</v>
      </c>
      <c r="F37" s="168">
        <v>70</v>
      </c>
      <c r="G37" s="164">
        <v>0.222</v>
      </c>
      <c r="H37" s="168">
        <v>70</v>
      </c>
      <c r="I37" s="164">
        <v>0</v>
      </c>
      <c r="J37" s="91">
        <v>33040</v>
      </c>
      <c r="K37" s="91" t="s">
        <v>137</v>
      </c>
      <c r="L37" s="168">
        <v>182.52</v>
      </c>
      <c r="M37" s="168">
        <v>6664.19</v>
      </c>
      <c r="N37" s="91" t="s">
        <v>247</v>
      </c>
      <c r="O37" s="226" t="s">
        <v>240</v>
      </c>
      <c r="P37" s="109"/>
      <c r="Q37" s="109"/>
      <c r="T37" s="121"/>
    </row>
    <row r="38" spans="1:99" ht="25.5" x14ac:dyDescent="0.2">
      <c r="A38" s="315" t="s">
        <v>152</v>
      </c>
      <c r="B38" s="254" t="s">
        <v>21</v>
      </c>
      <c r="C38" s="253"/>
      <c r="D38" s="91" t="s">
        <v>312</v>
      </c>
      <c r="E38" s="168">
        <v>28.6</v>
      </c>
      <c r="F38" s="168">
        <v>100</v>
      </c>
      <c r="G38" s="164">
        <v>2.4969999999999999</v>
      </c>
      <c r="H38" s="168">
        <v>100</v>
      </c>
      <c r="I38" s="164">
        <v>0</v>
      </c>
      <c r="J38" s="91">
        <v>33040</v>
      </c>
      <c r="K38" s="91" t="s">
        <v>137</v>
      </c>
      <c r="L38" s="168">
        <v>182.52</v>
      </c>
      <c r="M38" s="168">
        <v>6664.19</v>
      </c>
      <c r="N38" s="91" t="s">
        <v>247</v>
      </c>
      <c r="O38" s="226" t="s">
        <v>240</v>
      </c>
      <c r="P38" s="109"/>
      <c r="Q38" s="109"/>
      <c r="T38" s="121"/>
    </row>
    <row r="39" spans="1:99" ht="25.5" customHeight="1" x14ac:dyDescent="0.2">
      <c r="A39" s="315" t="s">
        <v>361</v>
      </c>
      <c r="B39" s="254" t="s">
        <v>450</v>
      </c>
      <c r="C39" s="253"/>
      <c r="D39" s="91"/>
      <c r="E39" s="168">
        <v>0</v>
      </c>
      <c r="F39" s="168">
        <v>80</v>
      </c>
      <c r="G39" s="164"/>
      <c r="H39" s="168">
        <v>80</v>
      </c>
      <c r="I39" s="164">
        <v>0</v>
      </c>
      <c r="J39" s="91"/>
      <c r="K39" s="91"/>
      <c r="L39" s="168"/>
      <c r="M39" s="168"/>
      <c r="N39" s="91" t="s">
        <v>247</v>
      </c>
      <c r="O39" s="226" t="s">
        <v>383</v>
      </c>
      <c r="P39" s="109"/>
      <c r="Q39" s="109"/>
      <c r="T39" s="121"/>
    </row>
    <row r="40" spans="1:99" ht="25.5" x14ac:dyDescent="0.2">
      <c r="A40" s="315" t="s">
        <v>224</v>
      </c>
      <c r="B40" s="254" t="s">
        <v>21</v>
      </c>
      <c r="C40" s="253"/>
      <c r="D40" s="91" t="s">
        <v>312</v>
      </c>
      <c r="E40" s="168">
        <v>21.2</v>
      </c>
      <c r="F40" s="168">
        <v>30</v>
      </c>
      <c r="G40" s="164">
        <v>0.41499999999999998</v>
      </c>
      <c r="H40" s="168">
        <v>30</v>
      </c>
      <c r="I40" s="164">
        <v>0</v>
      </c>
      <c r="J40" s="91">
        <v>33040</v>
      </c>
      <c r="K40" s="91" t="s">
        <v>137</v>
      </c>
      <c r="L40" s="168">
        <v>182.52</v>
      </c>
      <c r="M40" s="168">
        <v>6664.19</v>
      </c>
      <c r="N40" s="91" t="s">
        <v>247</v>
      </c>
      <c r="O40" s="226" t="s">
        <v>240</v>
      </c>
      <c r="P40" s="109"/>
      <c r="Q40" s="109"/>
      <c r="T40" s="121"/>
    </row>
    <row r="41" spans="1:99" ht="25.5" x14ac:dyDescent="0.2">
      <c r="A41" s="315" t="s">
        <v>225</v>
      </c>
      <c r="B41" s="254" t="s">
        <v>21</v>
      </c>
      <c r="C41" s="253"/>
      <c r="D41" s="91" t="s">
        <v>312</v>
      </c>
      <c r="E41" s="168">
        <v>18</v>
      </c>
      <c r="F41" s="168">
        <v>30</v>
      </c>
      <c r="G41" s="164">
        <v>0.66700000000000004</v>
      </c>
      <c r="H41" s="168">
        <v>30</v>
      </c>
      <c r="I41" s="164">
        <v>0</v>
      </c>
      <c r="J41" s="91">
        <v>33040</v>
      </c>
      <c r="K41" s="91" t="s">
        <v>137</v>
      </c>
      <c r="L41" s="168">
        <v>182.52</v>
      </c>
      <c r="M41" s="168">
        <v>6664.19</v>
      </c>
      <c r="N41" s="91" t="s">
        <v>247</v>
      </c>
      <c r="O41" s="226" t="s">
        <v>240</v>
      </c>
      <c r="P41" s="109"/>
      <c r="Q41" s="109"/>
      <c r="T41" s="121"/>
    </row>
    <row r="42" spans="1:99" s="158" customFormat="1" ht="26.25" thickBot="1" x14ac:dyDescent="0.25">
      <c r="A42" s="372" t="s">
        <v>335</v>
      </c>
      <c r="B42" s="260" t="s">
        <v>450</v>
      </c>
      <c r="C42" s="269"/>
      <c r="D42" s="261" t="s">
        <v>312</v>
      </c>
      <c r="E42" s="262">
        <v>0</v>
      </c>
      <c r="F42" s="262">
        <v>35</v>
      </c>
      <c r="G42" s="217"/>
      <c r="H42" s="262">
        <v>35</v>
      </c>
      <c r="I42" s="217">
        <v>0</v>
      </c>
      <c r="J42" s="261">
        <v>33040</v>
      </c>
      <c r="K42" s="261" t="s">
        <v>137</v>
      </c>
      <c r="L42" s="262">
        <v>0</v>
      </c>
      <c r="M42" s="262">
        <v>6664.19</v>
      </c>
      <c r="N42" s="261" t="s">
        <v>247</v>
      </c>
      <c r="O42" s="364" t="s">
        <v>328</v>
      </c>
      <c r="P42" s="109"/>
      <c r="Q42" s="109"/>
      <c r="R42" s="77"/>
      <c r="S42" s="77"/>
      <c r="T42" s="121"/>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row>
    <row r="43" spans="1:99" s="115" customFormat="1" ht="18.75" thickBot="1" x14ac:dyDescent="0.3">
      <c r="A43" s="402" t="s">
        <v>119</v>
      </c>
      <c r="B43" s="403"/>
      <c r="C43" s="244"/>
      <c r="D43" s="244"/>
      <c r="E43" s="345"/>
      <c r="F43" s="252"/>
      <c r="G43" s="248"/>
      <c r="H43" s="252"/>
      <c r="I43" s="247"/>
      <c r="J43" s="247"/>
      <c r="K43" s="247"/>
      <c r="L43" s="247"/>
      <c r="M43" s="247"/>
      <c r="N43" s="248"/>
      <c r="O43" s="249"/>
      <c r="P43" s="223"/>
      <c r="Q43" s="223"/>
      <c r="T43" s="122"/>
    </row>
    <row r="44" spans="1:99" ht="38.25" x14ac:dyDescent="0.2">
      <c r="A44" s="370" t="s">
        <v>226</v>
      </c>
      <c r="B44" s="265" t="s">
        <v>21</v>
      </c>
      <c r="C44" s="268"/>
      <c r="D44" s="241" t="s">
        <v>312</v>
      </c>
      <c r="E44" s="242">
        <v>31.5</v>
      </c>
      <c r="F44" s="242">
        <v>35</v>
      </c>
      <c r="G44" s="240">
        <v>0.111</v>
      </c>
      <c r="H44" s="242">
        <v>35</v>
      </c>
      <c r="I44" s="240">
        <v>0</v>
      </c>
      <c r="J44" s="241">
        <v>33040</v>
      </c>
      <c r="K44" s="241" t="s">
        <v>136</v>
      </c>
      <c r="L44" s="242">
        <v>80</v>
      </c>
      <c r="M44" s="242">
        <v>10007.959999999999</v>
      </c>
      <c r="N44" s="241" t="s">
        <v>247</v>
      </c>
      <c r="O44" s="243" t="s">
        <v>240</v>
      </c>
      <c r="P44" s="109"/>
      <c r="Q44" s="109"/>
      <c r="T44" s="121"/>
    </row>
    <row r="45" spans="1:99" ht="38.25" x14ac:dyDescent="0.2">
      <c r="A45" s="315" t="s">
        <v>197</v>
      </c>
      <c r="B45" s="254" t="s">
        <v>21</v>
      </c>
      <c r="C45" s="253"/>
      <c r="D45" s="91" t="s">
        <v>312</v>
      </c>
      <c r="E45" s="168">
        <v>55</v>
      </c>
      <c r="F45" s="168">
        <v>325</v>
      </c>
      <c r="G45" s="164">
        <v>4.9089999999999998</v>
      </c>
      <c r="H45" s="168">
        <v>325</v>
      </c>
      <c r="I45" s="164">
        <v>0</v>
      </c>
      <c r="J45" s="91">
        <v>33040</v>
      </c>
      <c r="K45" s="91" t="s">
        <v>134</v>
      </c>
      <c r="L45" s="168">
        <v>8432.61</v>
      </c>
      <c r="M45" s="168">
        <v>12886.41</v>
      </c>
      <c r="N45" s="91" t="s">
        <v>247</v>
      </c>
      <c r="O45" s="226" t="s">
        <v>388</v>
      </c>
      <c r="P45" s="109"/>
      <c r="Q45" s="109"/>
      <c r="T45" s="121"/>
    </row>
    <row r="46" spans="1:99" ht="38.25" x14ac:dyDescent="0.2">
      <c r="A46" s="316" t="s">
        <v>387</v>
      </c>
      <c r="B46" s="254" t="s">
        <v>450</v>
      </c>
      <c r="C46" s="253"/>
      <c r="D46" s="91"/>
      <c r="E46" s="168"/>
      <c r="F46" s="168">
        <v>200</v>
      </c>
      <c r="G46" s="164"/>
      <c r="H46" s="168">
        <v>200</v>
      </c>
      <c r="I46" s="164">
        <v>0</v>
      </c>
      <c r="J46" s="91"/>
      <c r="K46" s="91"/>
      <c r="L46" s="168"/>
      <c r="M46" s="168"/>
      <c r="N46" s="91" t="s">
        <v>247</v>
      </c>
      <c r="O46" s="226" t="s">
        <v>391</v>
      </c>
      <c r="P46" s="109"/>
      <c r="Q46" s="109"/>
      <c r="T46" s="121"/>
    </row>
    <row r="47" spans="1:99" ht="25.5" x14ac:dyDescent="0.2">
      <c r="A47" s="316" t="s">
        <v>385</v>
      </c>
      <c r="B47" s="254" t="s">
        <v>450</v>
      </c>
      <c r="C47" s="253"/>
      <c r="D47" s="91"/>
      <c r="E47" s="168"/>
      <c r="F47" s="168">
        <v>300</v>
      </c>
      <c r="G47" s="164"/>
      <c r="H47" s="168">
        <v>300</v>
      </c>
      <c r="I47" s="164">
        <v>0</v>
      </c>
      <c r="J47" s="91"/>
      <c r="K47" s="91"/>
      <c r="L47" s="168"/>
      <c r="M47" s="168"/>
      <c r="N47" s="91" t="s">
        <v>247</v>
      </c>
      <c r="O47" s="226" t="s">
        <v>392</v>
      </c>
      <c r="P47" s="109"/>
      <c r="Q47" s="109"/>
      <c r="T47" s="121"/>
    </row>
    <row r="48" spans="1:99" ht="25.5" customHeight="1" thickBot="1" x14ac:dyDescent="0.25">
      <c r="A48" s="373" t="s">
        <v>386</v>
      </c>
      <c r="B48" s="260" t="s">
        <v>450</v>
      </c>
      <c r="C48" s="269"/>
      <c r="D48" s="261"/>
      <c r="E48" s="262"/>
      <c r="F48" s="262">
        <v>350</v>
      </c>
      <c r="G48" s="217"/>
      <c r="H48" s="262">
        <v>350</v>
      </c>
      <c r="I48" s="217"/>
      <c r="J48" s="261"/>
      <c r="K48" s="261"/>
      <c r="L48" s="262"/>
      <c r="M48" s="262"/>
      <c r="N48" s="261" t="s">
        <v>247</v>
      </c>
      <c r="O48" s="365" t="s">
        <v>393</v>
      </c>
      <c r="P48" s="109"/>
      <c r="Q48" s="109"/>
      <c r="T48" s="121"/>
    </row>
    <row r="49" spans="1:20" s="115" customFormat="1" ht="18.75" thickBot="1" x14ac:dyDescent="0.3">
      <c r="A49" s="402" t="s">
        <v>115</v>
      </c>
      <c r="B49" s="403"/>
      <c r="C49" s="244"/>
      <c r="D49" s="250"/>
      <c r="E49" s="344"/>
      <c r="F49" s="345"/>
      <c r="G49" s="248"/>
      <c r="H49" s="252"/>
      <c r="I49" s="247"/>
      <c r="J49" s="247"/>
      <c r="K49" s="247"/>
      <c r="L49" s="252"/>
      <c r="M49" s="252"/>
      <c r="N49" s="248"/>
      <c r="O49" s="249"/>
      <c r="P49" s="225"/>
      <c r="Q49" s="225"/>
    </row>
    <row r="50" spans="1:20" ht="25.5" x14ac:dyDescent="0.2">
      <c r="A50" s="370" t="s">
        <v>156</v>
      </c>
      <c r="B50" s="265" t="s">
        <v>21</v>
      </c>
      <c r="C50" s="268"/>
      <c r="D50" s="241" t="s">
        <v>312</v>
      </c>
      <c r="E50" s="242">
        <v>29.7</v>
      </c>
      <c r="F50" s="242">
        <v>30</v>
      </c>
      <c r="G50" s="240">
        <v>0.01</v>
      </c>
      <c r="H50" s="242">
        <v>30</v>
      </c>
      <c r="I50" s="240">
        <v>0</v>
      </c>
      <c r="J50" s="241">
        <v>33040</v>
      </c>
      <c r="K50" s="241" t="s">
        <v>138</v>
      </c>
      <c r="L50" s="242">
        <v>0</v>
      </c>
      <c r="M50" s="242">
        <v>14231.43</v>
      </c>
      <c r="N50" s="241" t="s">
        <v>247</v>
      </c>
      <c r="O50" s="243" t="s">
        <v>240</v>
      </c>
      <c r="P50" s="109"/>
      <c r="Q50" s="109"/>
      <c r="T50" s="121"/>
    </row>
    <row r="51" spans="1:20" ht="25.5" x14ac:dyDescent="0.2">
      <c r="A51" s="315" t="s">
        <v>157</v>
      </c>
      <c r="B51" s="254" t="s">
        <v>21</v>
      </c>
      <c r="C51" s="253"/>
      <c r="D51" s="91" t="s">
        <v>312</v>
      </c>
      <c r="E51" s="168">
        <v>29.7</v>
      </c>
      <c r="F51" s="168" t="s">
        <v>364</v>
      </c>
      <c r="G51" s="164">
        <v>1.694</v>
      </c>
      <c r="H51" s="168" t="s">
        <v>364</v>
      </c>
      <c r="I51" s="164">
        <v>0</v>
      </c>
      <c r="J51" s="91">
        <v>33040</v>
      </c>
      <c r="K51" s="91" t="s">
        <v>138</v>
      </c>
      <c r="L51" s="168">
        <v>0</v>
      </c>
      <c r="M51" s="168">
        <v>14231.43</v>
      </c>
      <c r="N51" s="91" t="s">
        <v>247</v>
      </c>
      <c r="O51" s="226" t="s">
        <v>240</v>
      </c>
      <c r="P51" s="109"/>
      <c r="Q51" s="109"/>
      <c r="T51" s="121"/>
    </row>
    <row r="52" spans="1:20" ht="25.5" x14ac:dyDescent="0.2">
      <c r="A52" s="315" t="s">
        <v>159</v>
      </c>
      <c r="B52" s="254" t="s">
        <v>21</v>
      </c>
      <c r="C52" s="253"/>
      <c r="D52" s="91" t="s">
        <v>312</v>
      </c>
      <c r="E52" s="168">
        <v>29.7</v>
      </c>
      <c r="F52" s="168" t="s">
        <v>364</v>
      </c>
      <c r="G52" s="164">
        <v>1.694</v>
      </c>
      <c r="H52" s="168" t="s">
        <v>364</v>
      </c>
      <c r="I52" s="164">
        <v>0</v>
      </c>
      <c r="J52" s="91">
        <v>33040</v>
      </c>
      <c r="K52" s="91" t="s">
        <v>138</v>
      </c>
      <c r="L52" s="168">
        <v>0</v>
      </c>
      <c r="M52" s="168">
        <v>14231.43</v>
      </c>
      <c r="N52" s="91" t="s">
        <v>247</v>
      </c>
      <c r="O52" s="226" t="s">
        <v>240</v>
      </c>
      <c r="P52" s="109"/>
      <c r="Q52" s="109"/>
      <c r="T52" s="121"/>
    </row>
    <row r="53" spans="1:20" ht="25.5" x14ac:dyDescent="0.2">
      <c r="A53" s="315" t="s">
        <v>323</v>
      </c>
      <c r="B53" s="254" t="s">
        <v>21</v>
      </c>
      <c r="C53" s="253"/>
      <c r="D53" s="91" t="s">
        <v>312</v>
      </c>
      <c r="E53" s="168">
        <v>29.7</v>
      </c>
      <c r="F53" s="168" t="s">
        <v>364</v>
      </c>
      <c r="G53" s="164">
        <v>1.694</v>
      </c>
      <c r="H53" s="168" t="s">
        <v>364</v>
      </c>
      <c r="I53" s="164">
        <v>0</v>
      </c>
      <c r="J53" s="91">
        <v>33040</v>
      </c>
      <c r="K53" s="91" t="s">
        <v>138</v>
      </c>
      <c r="L53" s="168">
        <v>0</v>
      </c>
      <c r="M53" s="168">
        <v>14231.43</v>
      </c>
      <c r="N53" s="91" t="s">
        <v>247</v>
      </c>
      <c r="O53" s="226" t="s">
        <v>240</v>
      </c>
      <c r="P53" s="109"/>
      <c r="Q53" s="109"/>
      <c r="T53" s="121"/>
    </row>
    <row r="54" spans="1:20" ht="25.5" x14ac:dyDescent="0.2">
      <c r="A54" s="315" t="s">
        <v>324</v>
      </c>
      <c r="B54" s="254" t="s">
        <v>21</v>
      </c>
      <c r="C54" s="253"/>
      <c r="D54" s="91" t="s">
        <v>312</v>
      </c>
      <c r="E54" s="168">
        <v>29.7</v>
      </c>
      <c r="F54" s="168" t="s">
        <v>364</v>
      </c>
      <c r="G54" s="164">
        <v>1.694</v>
      </c>
      <c r="H54" s="168" t="s">
        <v>364</v>
      </c>
      <c r="I54" s="164">
        <v>0</v>
      </c>
      <c r="J54" s="91">
        <v>33040</v>
      </c>
      <c r="K54" s="91" t="s">
        <v>138</v>
      </c>
      <c r="L54" s="168">
        <v>0</v>
      </c>
      <c r="M54" s="168">
        <v>14231.43</v>
      </c>
      <c r="N54" s="91" t="s">
        <v>247</v>
      </c>
      <c r="O54" s="226" t="s">
        <v>240</v>
      </c>
      <c r="P54" s="109"/>
      <c r="Q54" s="109"/>
      <c r="T54" s="121"/>
    </row>
    <row r="55" spans="1:20" ht="25.5" x14ac:dyDescent="0.2">
      <c r="A55" s="315" t="s">
        <v>315</v>
      </c>
      <c r="B55" s="254" t="s">
        <v>21</v>
      </c>
      <c r="C55" s="253"/>
      <c r="D55" s="91" t="s">
        <v>312</v>
      </c>
      <c r="E55" s="168">
        <v>41.4</v>
      </c>
      <c r="F55" s="168" t="s">
        <v>364</v>
      </c>
      <c r="G55" s="164">
        <v>0.93200000000000005</v>
      </c>
      <c r="H55" s="168" t="s">
        <v>364</v>
      </c>
      <c r="I55" s="164">
        <v>0</v>
      </c>
      <c r="J55" s="91">
        <v>33040</v>
      </c>
      <c r="K55" s="91" t="s">
        <v>138</v>
      </c>
      <c r="L55" s="168">
        <v>0</v>
      </c>
      <c r="M55" s="168">
        <v>14231.43</v>
      </c>
      <c r="N55" s="91" t="s">
        <v>247</v>
      </c>
      <c r="O55" s="226" t="s">
        <v>240</v>
      </c>
      <c r="P55" s="109"/>
      <c r="Q55" s="109"/>
      <c r="T55" s="121"/>
    </row>
    <row r="56" spans="1:20" ht="25.5" x14ac:dyDescent="0.2">
      <c r="A56" s="315" t="s">
        <v>316</v>
      </c>
      <c r="B56" s="254" t="s">
        <v>21</v>
      </c>
      <c r="C56" s="253"/>
      <c r="D56" s="91" t="s">
        <v>312</v>
      </c>
      <c r="E56" s="168">
        <v>41.4</v>
      </c>
      <c r="F56" s="168" t="s">
        <v>364</v>
      </c>
      <c r="G56" s="164">
        <v>0.93200000000000005</v>
      </c>
      <c r="H56" s="168" t="s">
        <v>364</v>
      </c>
      <c r="I56" s="164">
        <v>0</v>
      </c>
      <c r="J56" s="91">
        <v>33040</v>
      </c>
      <c r="K56" s="91" t="s">
        <v>138</v>
      </c>
      <c r="L56" s="168">
        <v>0</v>
      </c>
      <c r="M56" s="168">
        <v>14231.43</v>
      </c>
      <c r="N56" s="91" t="s">
        <v>247</v>
      </c>
      <c r="O56" s="226" t="s">
        <v>240</v>
      </c>
      <c r="P56" s="109"/>
      <c r="Q56" s="109"/>
      <c r="T56" s="121"/>
    </row>
    <row r="57" spans="1:20" ht="25.5" x14ac:dyDescent="0.2">
      <c r="A57" s="315" t="s">
        <v>318</v>
      </c>
      <c r="B57" s="254" t="s">
        <v>21</v>
      </c>
      <c r="C57" s="253"/>
      <c r="D57" s="91" t="s">
        <v>312</v>
      </c>
      <c r="E57" s="168">
        <v>41.4</v>
      </c>
      <c r="F57" s="168" t="s">
        <v>364</v>
      </c>
      <c r="G57" s="164">
        <v>0.93200000000000005</v>
      </c>
      <c r="H57" s="168" t="s">
        <v>364</v>
      </c>
      <c r="I57" s="164">
        <v>0</v>
      </c>
      <c r="J57" s="91">
        <v>33040</v>
      </c>
      <c r="K57" s="91" t="s">
        <v>138</v>
      </c>
      <c r="L57" s="168">
        <v>0</v>
      </c>
      <c r="M57" s="168">
        <v>14231.43</v>
      </c>
      <c r="N57" s="91" t="s">
        <v>247</v>
      </c>
      <c r="O57" s="226" t="s">
        <v>240</v>
      </c>
      <c r="P57" s="109"/>
      <c r="Q57" s="109"/>
      <c r="T57" s="121"/>
    </row>
    <row r="58" spans="1:20" ht="25.5" x14ac:dyDescent="0.2">
      <c r="A58" s="315" t="s">
        <v>319</v>
      </c>
      <c r="B58" s="254" t="s">
        <v>21</v>
      </c>
      <c r="C58" s="253"/>
      <c r="D58" s="91" t="s">
        <v>312</v>
      </c>
      <c r="E58" s="168">
        <v>41.4</v>
      </c>
      <c r="F58" s="168" t="s">
        <v>364</v>
      </c>
      <c r="G58" s="164">
        <v>0.93200000000000005</v>
      </c>
      <c r="H58" s="168" t="s">
        <v>364</v>
      </c>
      <c r="I58" s="164">
        <v>0</v>
      </c>
      <c r="J58" s="91">
        <v>33040</v>
      </c>
      <c r="K58" s="91" t="s">
        <v>138</v>
      </c>
      <c r="L58" s="168">
        <v>0</v>
      </c>
      <c r="M58" s="168">
        <v>14231.43</v>
      </c>
      <c r="N58" s="91" t="s">
        <v>247</v>
      </c>
      <c r="O58" s="226" t="s">
        <v>240</v>
      </c>
      <c r="P58" s="109"/>
      <c r="Q58" s="109"/>
      <c r="T58" s="121"/>
    </row>
    <row r="59" spans="1:20" ht="25.5" x14ac:dyDescent="0.2">
      <c r="A59" s="315" t="s">
        <v>320</v>
      </c>
      <c r="B59" s="254" t="s">
        <v>21</v>
      </c>
      <c r="C59" s="253"/>
      <c r="D59" s="91" t="s">
        <v>312</v>
      </c>
      <c r="E59" s="168">
        <v>29.7</v>
      </c>
      <c r="F59" s="168" t="s">
        <v>364</v>
      </c>
      <c r="G59" s="164">
        <v>1.694</v>
      </c>
      <c r="H59" s="168" t="s">
        <v>364</v>
      </c>
      <c r="I59" s="164">
        <v>0</v>
      </c>
      <c r="J59" s="91">
        <v>33040</v>
      </c>
      <c r="K59" s="91" t="s">
        <v>138</v>
      </c>
      <c r="L59" s="168">
        <v>0</v>
      </c>
      <c r="M59" s="168">
        <v>14231.43</v>
      </c>
      <c r="N59" s="91" t="s">
        <v>247</v>
      </c>
      <c r="O59" s="226" t="s">
        <v>240</v>
      </c>
      <c r="P59" s="109"/>
      <c r="Q59" s="109"/>
      <c r="T59" s="121"/>
    </row>
    <row r="60" spans="1:20" ht="26.25" thickBot="1" x14ac:dyDescent="0.25">
      <c r="A60" s="333" t="s">
        <v>321</v>
      </c>
      <c r="B60" s="260" t="s">
        <v>21</v>
      </c>
      <c r="C60" s="269"/>
      <c r="D60" s="261" t="s">
        <v>312</v>
      </c>
      <c r="E60" s="262">
        <v>29.7</v>
      </c>
      <c r="F60" s="262" t="s">
        <v>364</v>
      </c>
      <c r="G60" s="217">
        <v>1.694</v>
      </c>
      <c r="H60" s="262" t="s">
        <v>364</v>
      </c>
      <c r="I60" s="217">
        <v>0</v>
      </c>
      <c r="J60" s="261">
        <v>33040</v>
      </c>
      <c r="K60" s="261" t="s">
        <v>138</v>
      </c>
      <c r="L60" s="262">
        <v>0</v>
      </c>
      <c r="M60" s="262">
        <v>14231.43</v>
      </c>
      <c r="N60" s="261" t="s">
        <v>247</v>
      </c>
      <c r="O60" s="364" t="s">
        <v>240</v>
      </c>
      <c r="P60" s="109"/>
      <c r="Q60" s="109"/>
      <c r="T60" s="121"/>
    </row>
    <row r="61" spans="1:20" ht="18.75" thickBot="1" x14ac:dyDescent="0.25">
      <c r="A61" s="402" t="s">
        <v>116</v>
      </c>
      <c r="B61" s="403"/>
      <c r="C61" s="244"/>
      <c r="D61" s="250"/>
      <c r="E61" s="344"/>
      <c r="F61" s="345"/>
      <c r="G61" s="248"/>
      <c r="H61" s="252"/>
      <c r="I61" s="247"/>
      <c r="J61" s="247"/>
      <c r="K61" s="247"/>
      <c r="L61" s="252"/>
      <c r="M61" s="252"/>
      <c r="N61" s="248"/>
      <c r="O61" s="249"/>
      <c r="P61" s="109"/>
      <c r="Q61" s="109"/>
      <c r="T61" s="121"/>
    </row>
    <row r="62" spans="1:20" ht="49.5" customHeight="1" x14ac:dyDescent="0.2">
      <c r="A62" s="370" t="s">
        <v>171</v>
      </c>
      <c r="B62" s="265" t="s">
        <v>21</v>
      </c>
      <c r="C62" s="268"/>
      <c r="D62" s="241" t="s">
        <v>312</v>
      </c>
      <c r="E62" s="242">
        <v>675</v>
      </c>
      <c r="F62" s="242" t="s">
        <v>408</v>
      </c>
      <c r="G62" s="240">
        <v>0.378</v>
      </c>
      <c r="H62" s="242" t="s">
        <v>408</v>
      </c>
      <c r="I62" s="240">
        <v>0</v>
      </c>
      <c r="J62" s="241">
        <v>33040</v>
      </c>
      <c r="K62" s="241" t="s">
        <v>291</v>
      </c>
      <c r="L62" s="242">
        <v>2671</v>
      </c>
      <c r="M62" s="242">
        <v>509.5</v>
      </c>
      <c r="N62" s="241" t="s">
        <v>410</v>
      </c>
      <c r="O62" s="243" t="s">
        <v>164</v>
      </c>
      <c r="P62" s="109"/>
      <c r="Q62" s="109"/>
      <c r="T62" s="121"/>
    </row>
    <row r="63" spans="1:20" ht="49.5" customHeight="1" x14ac:dyDescent="0.2">
      <c r="A63" s="315" t="s">
        <v>172</v>
      </c>
      <c r="B63" s="254" t="s">
        <v>21</v>
      </c>
      <c r="C63" s="253"/>
      <c r="D63" s="91" t="s">
        <v>312</v>
      </c>
      <c r="E63" s="168">
        <v>125</v>
      </c>
      <c r="F63" s="168" t="s">
        <v>413</v>
      </c>
      <c r="G63" s="164">
        <v>8.76</v>
      </c>
      <c r="H63" s="168" t="s">
        <v>413</v>
      </c>
      <c r="I63" s="164">
        <v>0</v>
      </c>
      <c r="J63" s="91">
        <v>33040</v>
      </c>
      <c r="K63" s="91" t="s">
        <v>292</v>
      </c>
      <c r="L63" s="168">
        <v>14907.25</v>
      </c>
      <c r="M63" s="168">
        <v>3192.75</v>
      </c>
      <c r="N63" s="91" t="s">
        <v>411</v>
      </c>
      <c r="O63" s="226" t="s">
        <v>412</v>
      </c>
      <c r="P63" s="109"/>
      <c r="Q63" s="109"/>
      <c r="T63" s="121"/>
    </row>
    <row r="64" spans="1:20" ht="49.5" customHeight="1" x14ac:dyDescent="0.2">
      <c r="A64" s="315" t="s">
        <v>173</v>
      </c>
      <c r="B64" s="254" t="s">
        <v>21</v>
      </c>
      <c r="C64" s="253"/>
      <c r="D64" s="91" t="s">
        <v>312</v>
      </c>
      <c r="E64" s="168">
        <v>675</v>
      </c>
      <c r="F64" s="168" t="s">
        <v>413</v>
      </c>
      <c r="G64" s="164">
        <v>0.80700000000000005</v>
      </c>
      <c r="H64" s="168" t="s">
        <v>413</v>
      </c>
      <c r="I64" s="164">
        <v>0</v>
      </c>
      <c r="J64" s="91">
        <v>33040</v>
      </c>
      <c r="K64" s="91" t="s">
        <v>292</v>
      </c>
      <c r="L64" s="168">
        <v>14907.25</v>
      </c>
      <c r="M64" s="168">
        <v>3192.75</v>
      </c>
      <c r="N64" s="91" t="s">
        <v>409</v>
      </c>
      <c r="O64" s="226" t="s">
        <v>412</v>
      </c>
      <c r="P64" s="109"/>
      <c r="Q64" s="109"/>
      <c r="T64" s="121"/>
    </row>
    <row r="65" spans="1:20" ht="49.5" customHeight="1" x14ac:dyDescent="0.2">
      <c r="A65" s="315" t="s">
        <v>176</v>
      </c>
      <c r="B65" s="254" t="s">
        <v>21</v>
      </c>
      <c r="C65" s="253"/>
      <c r="D65" s="91" t="s">
        <v>312</v>
      </c>
      <c r="E65" s="168">
        <v>111</v>
      </c>
      <c r="F65" s="168" t="s">
        <v>414</v>
      </c>
      <c r="G65" s="164">
        <v>0.16200000000000001</v>
      </c>
      <c r="H65" s="168" t="s">
        <v>414</v>
      </c>
      <c r="I65" s="164">
        <v>0</v>
      </c>
      <c r="J65" s="91">
        <v>33040</v>
      </c>
      <c r="K65" s="91" t="s">
        <v>293</v>
      </c>
      <c r="L65" s="168">
        <v>1776</v>
      </c>
      <c r="M65" s="168">
        <v>6088</v>
      </c>
      <c r="N65" s="91" t="s">
        <v>190</v>
      </c>
      <c r="O65" s="226" t="s">
        <v>145</v>
      </c>
      <c r="P65" s="109"/>
      <c r="Q65" s="109"/>
      <c r="T65" s="121"/>
    </row>
    <row r="66" spans="1:20" ht="55.5" customHeight="1" x14ac:dyDescent="0.2">
      <c r="A66" s="315" t="s">
        <v>177</v>
      </c>
      <c r="B66" s="254" t="s">
        <v>21</v>
      </c>
      <c r="C66" s="253"/>
      <c r="D66" s="91" t="s">
        <v>312</v>
      </c>
      <c r="E66" s="168">
        <v>222</v>
      </c>
      <c r="F66" s="168" t="s">
        <v>415</v>
      </c>
      <c r="G66" s="164">
        <v>2.7E-2</v>
      </c>
      <c r="H66" s="168" t="s">
        <v>415</v>
      </c>
      <c r="I66" s="164">
        <v>0</v>
      </c>
      <c r="J66" s="91">
        <v>33040</v>
      </c>
      <c r="K66" s="91" t="s">
        <v>293</v>
      </c>
      <c r="L66" s="168">
        <v>1776</v>
      </c>
      <c r="M66" s="168">
        <v>6088</v>
      </c>
      <c r="N66" s="91" t="s">
        <v>191</v>
      </c>
      <c r="O66" s="226" t="s">
        <v>145</v>
      </c>
      <c r="P66" s="109"/>
      <c r="Q66" s="109"/>
      <c r="T66" s="121"/>
    </row>
    <row r="67" spans="1:20" ht="55.5" customHeight="1" x14ac:dyDescent="0.2">
      <c r="A67" s="315" t="s">
        <v>178</v>
      </c>
      <c r="B67" s="254" t="s">
        <v>21</v>
      </c>
      <c r="C67" s="253"/>
      <c r="D67" s="91" t="s">
        <v>312</v>
      </c>
      <c r="E67" s="168">
        <v>222</v>
      </c>
      <c r="F67" s="168" t="s">
        <v>415</v>
      </c>
      <c r="G67" s="164">
        <v>2.7E-2</v>
      </c>
      <c r="H67" s="168" t="s">
        <v>415</v>
      </c>
      <c r="I67" s="164">
        <v>0</v>
      </c>
      <c r="J67" s="91">
        <v>33040</v>
      </c>
      <c r="K67" s="91" t="s">
        <v>293</v>
      </c>
      <c r="L67" s="168">
        <v>1776</v>
      </c>
      <c r="M67" s="168">
        <v>6088</v>
      </c>
      <c r="N67" s="91" t="s">
        <v>191</v>
      </c>
      <c r="O67" s="226" t="s">
        <v>145</v>
      </c>
      <c r="P67" s="109"/>
      <c r="Q67" s="109"/>
      <c r="T67" s="121"/>
    </row>
    <row r="68" spans="1:20" ht="30.75" customHeight="1" x14ac:dyDescent="0.2">
      <c r="A68" s="315" t="s">
        <v>179</v>
      </c>
      <c r="B68" s="254" t="s">
        <v>21</v>
      </c>
      <c r="C68" s="253"/>
      <c r="D68" s="91" t="s">
        <v>312</v>
      </c>
      <c r="E68" s="168">
        <v>50</v>
      </c>
      <c r="F68" s="168">
        <v>51.5</v>
      </c>
      <c r="G68" s="164">
        <v>0.03</v>
      </c>
      <c r="H68" s="168">
        <v>51.5</v>
      </c>
      <c r="I68" s="164">
        <v>0</v>
      </c>
      <c r="J68" s="91">
        <v>33040</v>
      </c>
      <c r="K68" s="91" t="s">
        <v>294</v>
      </c>
      <c r="L68" s="168">
        <v>7135.55</v>
      </c>
      <c r="M68" s="168">
        <v>2375.91</v>
      </c>
      <c r="N68" s="91" t="s">
        <v>247</v>
      </c>
      <c r="O68" s="226" t="s">
        <v>416</v>
      </c>
      <c r="P68" s="109"/>
      <c r="Q68" s="109"/>
      <c r="T68" s="121"/>
    </row>
    <row r="69" spans="1:20" ht="25.5" x14ac:dyDescent="0.2">
      <c r="A69" s="315" t="s">
        <v>180</v>
      </c>
      <c r="B69" s="254" t="s">
        <v>21</v>
      </c>
      <c r="C69" s="253"/>
      <c r="D69" s="91" t="s">
        <v>312</v>
      </c>
      <c r="E69" s="168">
        <v>50</v>
      </c>
      <c r="F69" s="168">
        <v>51.5</v>
      </c>
      <c r="G69" s="164">
        <v>0.03</v>
      </c>
      <c r="H69" s="168">
        <v>51.5</v>
      </c>
      <c r="I69" s="164">
        <v>0</v>
      </c>
      <c r="J69" s="91">
        <v>33040</v>
      </c>
      <c r="K69" s="91" t="s">
        <v>294</v>
      </c>
      <c r="L69" s="168">
        <v>7135.55</v>
      </c>
      <c r="M69" s="168">
        <v>2375.91</v>
      </c>
      <c r="N69" s="91" t="s">
        <v>247</v>
      </c>
      <c r="O69" s="226" t="s">
        <v>416</v>
      </c>
      <c r="P69" s="109"/>
      <c r="Q69" s="109"/>
      <c r="T69" s="121"/>
    </row>
    <row r="70" spans="1:20" ht="25.5" x14ac:dyDescent="0.2">
      <c r="A70" s="315" t="s">
        <v>181</v>
      </c>
      <c r="B70" s="254" t="s">
        <v>21</v>
      </c>
      <c r="C70" s="253"/>
      <c r="D70" s="91" t="s">
        <v>312</v>
      </c>
      <c r="E70" s="168">
        <v>50</v>
      </c>
      <c r="F70" s="168">
        <v>51.5</v>
      </c>
      <c r="G70" s="164">
        <v>0.03</v>
      </c>
      <c r="H70" s="168">
        <v>51.5</v>
      </c>
      <c r="I70" s="164">
        <v>0</v>
      </c>
      <c r="J70" s="91">
        <v>33040</v>
      </c>
      <c r="K70" s="91" t="s">
        <v>294</v>
      </c>
      <c r="L70" s="168">
        <v>7135.55</v>
      </c>
      <c r="M70" s="168">
        <v>2375.91</v>
      </c>
      <c r="N70" s="91" t="s">
        <v>247</v>
      </c>
      <c r="O70" s="226" t="s">
        <v>145</v>
      </c>
      <c r="P70" s="109"/>
      <c r="Q70" s="109"/>
      <c r="T70" s="121"/>
    </row>
    <row r="71" spans="1:20" ht="26.25" thickBot="1" x14ac:dyDescent="0.25">
      <c r="A71" s="333" t="s">
        <v>182</v>
      </c>
      <c r="B71" s="260" t="s">
        <v>21</v>
      </c>
      <c r="C71" s="269"/>
      <c r="D71" s="261" t="s">
        <v>312</v>
      </c>
      <c r="E71" s="262">
        <v>50</v>
      </c>
      <c r="F71" s="262">
        <v>51.5</v>
      </c>
      <c r="G71" s="217">
        <v>0.03</v>
      </c>
      <c r="H71" s="262">
        <v>51.5</v>
      </c>
      <c r="I71" s="217">
        <v>0</v>
      </c>
      <c r="J71" s="261">
        <v>33040</v>
      </c>
      <c r="K71" s="261" t="s">
        <v>294</v>
      </c>
      <c r="L71" s="262">
        <v>7135.55</v>
      </c>
      <c r="M71" s="262">
        <v>2375.91</v>
      </c>
      <c r="N71" s="261" t="s">
        <v>247</v>
      </c>
      <c r="O71" s="364" t="s">
        <v>145</v>
      </c>
      <c r="P71" s="109"/>
      <c r="Q71" s="109"/>
      <c r="T71" s="121"/>
    </row>
    <row r="72" spans="1:20" ht="18.75" thickBot="1" x14ac:dyDescent="0.25">
      <c r="A72" s="402" t="s">
        <v>133</v>
      </c>
      <c r="B72" s="403"/>
      <c r="C72" s="244"/>
      <c r="D72" s="250"/>
      <c r="E72" s="344"/>
      <c r="F72" s="345"/>
      <c r="G72" s="248"/>
      <c r="H72" s="252"/>
      <c r="I72" s="247"/>
      <c r="J72" s="247"/>
      <c r="K72" s="247"/>
      <c r="L72" s="252"/>
      <c r="M72" s="252"/>
      <c r="N72" s="248"/>
      <c r="O72" s="249"/>
      <c r="P72" s="109"/>
      <c r="Q72" s="109"/>
      <c r="T72" s="121"/>
    </row>
    <row r="73" spans="1:20" ht="25.5" x14ac:dyDescent="0.2">
      <c r="A73" s="370" t="s">
        <v>420</v>
      </c>
      <c r="B73" s="265" t="s">
        <v>450</v>
      </c>
      <c r="C73" s="268"/>
      <c r="D73" s="241"/>
      <c r="E73" s="242">
        <v>0</v>
      </c>
      <c r="F73" s="242">
        <v>20</v>
      </c>
      <c r="G73" s="240"/>
      <c r="H73" s="242">
        <v>20</v>
      </c>
      <c r="I73" s="240">
        <v>0</v>
      </c>
      <c r="J73" s="241">
        <v>33040</v>
      </c>
      <c r="K73" s="241" t="s">
        <v>283</v>
      </c>
      <c r="L73" s="242"/>
      <c r="M73" s="242"/>
      <c r="N73" s="241" t="s">
        <v>247</v>
      </c>
      <c r="O73" s="243" t="s">
        <v>243</v>
      </c>
      <c r="P73" s="109"/>
      <c r="Q73" s="109"/>
      <c r="T73" s="121"/>
    </row>
    <row r="74" spans="1:20" ht="24.75" customHeight="1" x14ac:dyDescent="0.2">
      <c r="A74" s="315" t="s">
        <v>421</v>
      </c>
      <c r="B74" s="254" t="s">
        <v>450</v>
      </c>
      <c r="C74" s="253"/>
      <c r="D74" s="91"/>
      <c r="E74" s="168">
        <v>0</v>
      </c>
      <c r="F74" s="168">
        <v>50</v>
      </c>
      <c r="G74" s="164"/>
      <c r="H74" s="168">
        <v>50</v>
      </c>
      <c r="I74" s="164">
        <v>0</v>
      </c>
      <c r="J74" s="91">
        <v>33040</v>
      </c>
      <c r="K74" s="91" t="s">
        <v>283</v>
      </c>
      <c r="L74" s="168"/>
      <c r="M74" s="168"/>
      <c r="N74" s="91" t="s">
        <v>247</v>
      </c>
      <c r="O74" s="226" t="s">
        <v>243</v>
      </c>
      <c r="P74" s="109"/>
      <c r="Q74" s="109"/>
      <c r="T74" s="121"/>
    </row>
    <row r="75" spans="1:20" ht="25.5" x14ac:dyDescent="0.2">
      <c r="A75" s="321" t="s">
        <v>446</v>
      </c>
      <c r="B75" s="254" t="s">
        <v>450</v>
      </c>
      <c r="C75" s="253"/>
      <c r="D75" s="91"/>
      <c r="E75" s="168">
        <v>0</v>
      </c>
      <c r="F75" s="168">
        <v>10</v>
      </c>
      <c r="G75" s="164"/>
      <c r="H75" s="168">
        <v>10</v>
      </c>
      <c r="I75" s="164">
        <v>0</v>
      </c>
      <c r="J75" s="91"/>
      <c r="K75" s="91"/>
      <c r="L75" s="168"/>
      <c r="M75" s="168"/>
      <c r="N75" s="91" t="s">
        <v>247</v>
      </c>
      <c r="O75" s="226" t="s">
        <v>447</v>
      </c>
      <c r="P75" s="109"/>
      <c r="Q75" s="109"/>
      <c r="T75" s="121"/>
    </row>
    <row r="76" spans="1:20" ht="26.25" thickBot="1" x14ac:dyDescent="0.25">
      <c r="A76" s="374" t="s">
        <v>432</v>
      </c>
      <c r="B76" s="260" t="s">
        <v>405</v>
      </c>
      <c r="C76" s="269"/>
      <c r="D76" s="261" t="s">
        <v>312</v>
      </c>
      <c r="E76" s="262">
        <v>40</v>
      </c>
      <c r="F76" s="262">
        <v>30</v>
      </c>
      <c r="G76" s="217">
        <v>-0.25</v>
      </c>
      <c r="H76" s="262">
        <v>30</v>
      </c>
      <c r="I76" s="217">
        <v>0</v>
      </c>
      <c r="J76" s="261">
        <v>33040</v>
      </c>
      <c r="K76" s="261" t="s">
        <v>283</v>
      </c>
      <c r="L76" s="262">
        <v>14348.34</v>
      </c>
      <c r="M76" s="262">
        <v>32662.66</v>
      </c>
      <c r="N76" s="261" t="s">
        <v>247</v>
      </c>
      <c r="O76" s="364" t="s">
        <v>433</v>
      </c>
      <c r="P76" s="109"/>
      <c r="Q76" s="109"/>
      <c r="T76" s="121"/>
    </row>
    <row r="77" spans="1:20" ht="18.75" thickBot="1" x14ac:dyDescent="0.25">
      <c r="A77" s="402" t="s">
        <v>118</v>
      </c>
      <c r="B77" s="403"/>
      <c r="C77" s="244"/>
      <c r="D77" s="250"/>
      <c r="E77" s="344"/>
      <c r="F77" s="345"/>
      <c r="G77" s="248"/>
      <c r="H77" s="252"/>
      <c r="I77" s="247"/>
      <c r="J77" s="247"/>
      <c r="K77" s="247"/>
      <c r="L77" s="252"/>
      <c r="M77" s="252"/>
      <c r="N77" s="248"/>
      <c r="O77" s="249"/>
      <c r="P77" s="109"/>
      <c r="Q77" s="109"/>
      <c r="T77" s="121"/>
    </row>
    <row r="78" spans="1:20" ht="25.5" x14ac:dyDescent="0.2">
      <c r="A78" s="375" t="s">
        <v>395</v>
      </c>
      <c r="B78" s="265" t="s">
        <v>450</v>
      </c>
      <c r="C78" s="268"/>
      <c r="D78" s="241"/>
      <c r="E78" s="242">
        <v>0</v>
      </c>
      <c r="F78" s="242">
        <v>40</v>
      </c>
      <c r="G78" s="240"/>
      <c r="H78" s="242">
        <v>40</v>
      </c>
      <c r="I78" s="240">
        <v>0</v>
      </c>
      <c r="J78" s="241"/>
      <c r="K78" s="241"/>
      <c r="L78" s="242"/>
      <c r="M78" s="242"/>
      <c r="N78" s="241" t="s">
        <v>247</v>
      </c>
      <c r="O78" s="243" t="s">
        <v>243</v>
      </c>
      <c r="P78" s="109"/>
      <c r="Q78" s="109"/>
      <c r="T78" s="121"/>
    </row>
    <row r="79" spans="1:20" ht="25.5" x14ac:dyDescent="0.2">
      <c r="A79" s="315" t="s">
        <v>205</v>
      </c>
      <c r="B79" s="254" t="s">
        <v>21</v>
      </c>
      <c r="C79" s="253"/>
      <c r="D79" s="91" t="s">
        <v>312</v>
      </c>
      <c r="E79" s="168">
        <v>39</v>
      </c>
      <c r="F79" s="168" t="s">
        <v>363</v>
      </c>
      <c r="G79" s="164">
        <v>1.5640000000000001</v>
      </c>
      <c r="H79" s="168" t="s">
        <v>363</v>
      </c>
      <c r="I79" s="164">
        <v>0</v>
      </c>
      <c r="J79" s="91">
        <v>33040</v>
      </c>
      <c r="K79" s="91" t="s">
        <v>139</v>
      </c>
      <c r="L79" s="168">
        <v>0</v>
      </c>
      <c r="M79" s="168">
        <v>30139.41</v>
      </c>
      <c r="N79" s="91" t="s">
        <v>247</v>
      </c>
      <c r="O79" s="226" t="s">
        <v>240</v>
      </c>
      <c r="P79" s="109"/>
      <c r="Q79" s="109"/>
      <c r="T79" s="121"/>
    </row>
    <row r="80" spans="1:20" ht="25.5" x14ac:dyDescent="0.2">
      <c r="A80" s="315" t="s">
        <v>254</v>
      </c>
      <c r="B80" s="254" t="s">
        <v>21</v>
      </c>
      <c r="C80" s="253"/>
      <c r="D80" s="91" t="s">
        <v>312</v>
      </c>
      <c r="E80" s="168">
        <v>81</v>
      </c>
      <c r="F80" s="168" t="s">
        <v>363</v>
      </c>
      <c r="G80" s="164">
        <v>0.23499999999999999</v>
      </c>
      <c r="H80" s="168" t="s">
        <v>363</v>
      </c>
      <c r="I80" s="164">
        <v>0</v>
      </c>
      <c r="J80" s="91">
        <v>33040</v>
      </c>
      <c r="K80" s="91" t="s">
        <v>139</v>
      </c>
      <c r="L80" s="168">
        <v>0</v>
      </c>
      <c r="M80" s="168">
        <v>30139.41</v>
      </c>
      <c r="N80" s="91" t="s">
        <v>247</v>
      </c>
      <c r="O80" s="226" t="s">
        <v>240</v>
      </c>
      <c r="P80" s="109"/>
      <c r="Q80" s="109"/>
      <c r="T80" s="121"/>
    </row>
    <row r="81" spans="1:20" ht="25.5" x14ac:dyDescent="0.2">
      <c r="A81" s="315" t="s">
        <v>313</v>
      </c>
      <c r="B81" s="254" t="s">
        <v>21</v>
      </c>
      <c r="C81" s="253"/>
      <c r="D81" s="91"/>
      <c r="E81" s="168">
        <v>75</v>
      </c>
      <c r="F81" s="168">
        <v>81</v>
      </c>
      <c r="G81" s="164">
        <v>0.08</v>
      </c>
      <c r="H81" s="168">
        <v>81</v>
      </c>
      <c r="I81" s="164">
        <v>0</v>
      </c>
      <c r="J81" s="91">
        <v>33040</v>
      </c>
      <c r="K81" s="91" t="s">
        <v>139</v>
      </c>
      <c r="L81" s="168">
        <v>0</v>
      </c>
      <c r="M81" s="168">
        <v>30139.41</v>
      </c>
      <c r="N81" s="91" t="s">
        <v>247</v>
      </c>
      <c r="O81" s="226" t="s">
        <v>326</v>
      </c>
      <c r="P81" s="109"/>
      <c r="Q81" s="109"/>
      <c r="T81" s="121"/>
    </row>
    <row r="82" spans="1:20" ht="25.5" x14ac:dyDescent="0.2">
      <c r="A82" s="315" t="s">
        <v>255</v>
      </c>
      <c r="B82" s="254" t="s">
        <v>21</v>
      </c>
      <c r="C82" s="253"/>
      <c r="D82" s="91" t="s">
        <v>312</v>
      </c>
      <c r="E82" s="168">
        <v>81</v>
      </c>
      <c r="F82" s="168" t="s">
        <v>363</v>
      </c>
      <c r="G82" s="164">
        <v>0.23499999999999999</v>
      </c>
      <c r="H82" s="168" t="s">
        <v>363</v>
      </c>
      <c r="I82" s="164">
        <v>0</v>
      </c>
      <c r="J82" s="91">
        <v>33040</v>
      </c>
      <c r="K82" s="91" t="s">
        <v>139</v>
      </c>
      <c r="L82" s="168">
        <v>0</v>
      </c>
      <c r="M82" s="168">
        <v>30139.41</v>
      </c>
      <c r="N82" s="91" t="s">
        <v>247</v>
      </c>
      <c r="O82" s="226" t="s">
        <v>240</v>
      </c>
      <c r="P82" s="109"/>
      <c r="Q82" s="109"/>
      <c r="T82" s="121"/>
    </row>
    <row r="83" spans="1:20" ht="25.5" x14ac:dyDescent="0.2">
      <c r="A83" s="315" t="s">
        <v>210</v>
      </c>
      <c r="B83" s="254" t="s">
        <v>21</v>
      </c>
      <c r="C83" s="253"/>
      <c r="D83" s="91" t="s">
        <v>312</v>
      </c>
      <c r="E83" s="168">
        <v>94</v>
      </c>
      <c r="F83" s="168" t="s">
        <v>362</v>
      </c>
      <c r="G83" s="164">
        <v>0.59599999999999997</v>
      </c>
      <c r="H83" s="168" t="s">
        <v>362</v>
      </c>
      <c r="I83" s="164">
        <v>0</v>
      </c>
      <c r="J83" s="91">
        <v>33040</v>
      </c>
      <c r="K83" s="91" t="s">
        <v>284</v>
      </c>
      <c r="L83" s="168">
        <v>0</v>
      </c>
      <c r="M83" s="168">
        <v>3432</v>
      </c>
      <c r="N83" s="91" t="s">
        <v>247</v>
      </c>
      <c r="O83" s="226" t="s">
        <v>240</v>
      </c>
      <c r="P83" s="109"/>
      <c r="Q83" s="109"/>
      <c r="T83" s="121"/>
    </row>
    <row r="84" spans="1:20" ht="26.25" thickBot="1" x14ac:dyDescent="0.25">
      <c r="A84" s="312" t="s">
        <v>263</v>
      </c>
      <c r="B84" s="266" t="s">
        <v>21</v>
      </c>
      <c r="C84" s="332"/>
      <c r="D84" s="237" t="s">
        <v>312</v>
      </c>
      <c r="E84" s="238">
        <v>73</v>
      </c>
      <c r="F84" s="238" t="s">
        <v>362</v>
      </c>
      <c r="G84" s="98">
        <v>1.0549999999999999</v>
      </c>
      <c r="H84" s="238" t="s">
        <v>362</v>
      </c>
      <c r="I84" s="98">
        <v>0</v>
      </c>
      <c r="J84" s="237">
        <v>33040</v>
      </c>
      <c r="K84" s="237" t="s">
        <v>284</v>
      </c>
      <c r="L84" s="238">
        <v>0</v>
      </c>
      <c r="M84" s="238">
        <v>3432</v>
      </c>
      <c r="N84" s="237" t="s">
        <v>247</v>
      </c>
      <c r="O84" s="239" t="s">
        <v>328</v>
      </c>
      <c r="P84" s="109"/>
      <c r="Q84" s="109"/>
      <c r="T84" s="121"/>
    </row>
  </sheetData>
  <mergeCells count="28">
    <mergeCell ref="A1:O1"/>
    <mergeCell ref="A2:O2"/>
    <mergeCell ref="A3:O3"/>
    <mergeCell ref="F4:I4"/>
    <mergeCell ref="A5:A6"/>
    <mergeCell ref="B5:C6"/>
    <mergeCell ref="D5:D6"/>
    <mergeCell ref="E5:E6"/>
    <mergeCell ref="F5:F6"/>
    <mergeCell ref="G5:G6"/>
    <mergeCell ref="H5:H6"/>
    <mergeCell ref="I5:I6"/>
    <mergeCell ref="J5:J6"/>
    <mergeCell ref="N5:N6"/>
    <mergeCell ref="O5:O6"/>
    <mergeCell ref="A61:B61"/>
    <mergeCell ref="A72:B72"/>
    <mergeCell ref="K5:K6"/>
    <mergeCell ref="L5:L6"/>
    <mergeCell ref="M5:M6"/>
    <mergeCell ref="A7:B7"/>
    <mergeCell ref="A77:B77"/>
    <mergeCell ref="A10:B10"/>
    <mergeCell ref="A14:B14"/>
    <mergeCell ref="A32:B32"/>
    <mergeCell ref="A43:B43"/>
    <mergeCell ref="A49:B49"/>
    <mergeCell ref="A24:B24"/>
  </mergeCells>
  <pageMargins left="0.75" right="0.75" top="0.55000000000000004" bottom="0.68" header="0.5" footer="0.3"/>
  <pageSetup paperSize="5" scale="53" fitToHeight="0" orientation="landscape" r:id="rId1"/>
  <headerFooter alignWithMargins="0">
    <oddFooter>&amp;L&amp;"Courier New,Regular"&amp;8&amp;F (&amp;A)&amp;C&amp;"Courier New,Regular"&amp;8page &amp;P of &amp;N &amp;R&amp;"Courier New,Regular"&amp;8&amp;D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39"/>
  <sheetViews>
    <sheetView workbookViewId="0">
      <selection activeCell="G18" sqref="G18"/>
    </sheetView>
  </sheetViews>
  <sheetFormatPr defaultColWidth="9.140625" defaultRowHeight="12.75" x14ac:dyDescent="0.2"/>
  <cols>
    <col min="1" max="1" width="32.7109375" style="77" customWidth="1"/>
    <col min="2" max="2" width="12.85546875" style="77" customWidth="1"/>
    <col min="3" max="3" width="18.85546875" style="77" customWidth="1"/>
    <col min="4" max="4" width="11.42578125" style="169" customWidth="1"/>
    <col min="5" max="5" width="11.42578125" style="169" bestFit="1" customWidth="1"/>
    <col min="6" max="6" width="10.5703125" style="77" customWidth="1"/>
    <col min="7" max="7" width="11.42578125" style="169" bestFit="1" customWidth="1"/>
    <col min="8" max="8" width="11.140625" style="77" customWidth="1"/>
    <col min="9" max="9" width="9.140625" style="77" customWidth="1"/>
    <col min="10" max="10" width="7.140625" style="77" hidden="1" customWidth="1"/>
    <col min="11" max="11" width="9.28515625" style="77" hidden="1" customWidth="1"/>
    <col min="12" max="12" width="10.28515625" style="3" hidden="1" customWidth="1"/>
    <col min="13" max="13" width="58.7109375" style="3" customWidth="1"/>
    <col min="14" max="14" width="58.7109375" style="257" customWidth="1"/>
    <col min="15" max="16384" width="9.140625" style="3"/>
  </cols>
  <sheetData>
    <row r="1" spans="1:19" ht="15" customHeight="1" x14ac:dyDescent="0.2">
      <c r="A1" s="427" t="s">
        <v>56</v>
      </c>
      <c r="B1" s="428"/>
      <c r="C1" s="428"/>
      <c r="D1" s="428"/>
      <c r="E1" s="428"/>
      <c r="F1" s="428"/>
      <c r="G1" s="428"/>
      <c r="H1" s="428"/>
      <c r="I1" s="428"/>
      <c r="J1" s="428"/>
      <c r="K1" s="428"/>
      <c r="L1" s="428"/>
      <c r="M1" s="428"/>
      <c r="N1" s="429"/>
    </row>
    <row r="2" spans="1:19" ht="15" x14ac:dyDescent="0.2">
      <c r="A2" s="430" t="s">
        <v>348</v>
      </c>
      <c r="B2" s="431"/>
      <c r="C2" s="431"/>
      <c r="D2" s="431"/>
      <c r="E2" s="431"/>
      <c r="F2" s="431"/>
      <c r="G2" s="431"/>
      <c r="H2" s="431"/>
      <c r="I2" s="431"/>
      <c r="J2" s="431"/>
      <c r="K2" s="431"/>
      <c r="L2" s="431"/>
      <c r="M2" s="431"/>
      <c r="N2" s="432"/>
    </row>
    <row r="3" spans="1:19" ht="15.75" thickBot="1" x14ac:dyDescent="0.25">
      <c r="A3" s="433" t="s">
        <v>499</v>
      </c>
      <c r="B3" s="434"/>
      <c r="C3" s="434"/>
      <c r="D3" s="434"/>
      <c r="E3" s="434"/>
      <c r="F3" s="434"/>
      <c r="G3" s="434"/>
      <c r="H3" s="434"/>
      <c r="I3" s="434"/>
      <c r="J3" s="434"/>
      <c r="K3" s="434"/>
      <c r="L3" s="434"/>
      <c r="M3" s="434"/>
      <c r="N3" s="435"/>
    </row>
    <row r="4" spans="1:19" s="77" customFormat="1" ht="15.75" thickBot="1" x14ac:dyDescent="0.25">
      <c r="A4" s="99" t="s">
        <v>30</v>
      </c>
      <c r="B4" s="100" t="s">
        <v>121</v>
      </c>
      <c r="C4" s="101"/>
      <c r="D4" s="117"/>
      <c r="E4" s="448"/>
      <c r="F4" s="448"/>
      <c r="G4" s="448"/>
      <c r="H4" s="448"/>
      <c r="I4" s="101"/>
      <c r="L4" s="88"/>
      <c r="M4" s="102"/>
      <c r="N4" s="258"/>
    </row>
    <row r="5" spans="1:19" s="77" customFormat="1" ht="12.75" customHeight="1" x14ac:dyDescent="0.2">
      <c r="A5" s="406" t="s">
        <v>55</v>
      </c>
      <c r="B5" s="406" t="s">
        <v>1</v>
      </c>
      <c r="C5" s="406" t="s">
        <v>2</v>
      </c>
      <c r="D5" s="449" t="s">
        <v>345</v>
      </c>
      <c r="E5" s="449" t="s">
        <v>346</v>
      </c>
      <c r="F5" s="406" t="s">
        <v>8</v>
      </c>
      <c r="G5" s="449" t="s">
        <v>347</v>
      </c>
      <c r="H5" s="406" t="s">
        <v>8</v>
      </c>
      <c r="I5" s="406" t="s">
        <v>3</v>
      </c>
      <c r="M5" s="406" t="s">
        <v>0</v>
      </c>
      <c r="N5" s="446" t="s">
        <v>29</v>
      </c>
    </row>
    <row r="6" spans="1:19" s="77" customFormat="1" ht="13.5" thickBot="1" x14ac:dyDescent="0.25">
      <c r="A6" s="407"/>
      <c r="B6" s="407"/>
      <c r="C6" s="407"/>
      <c r="D6" s="450"/>
      <c r="E6" s="450"/>
      <c r="F6" s="407"/>
      <c r="G6" s="450"/>
      <c r="H6" s="407"/>
      <c r="I6" s="407"/>
      <c r="M6" s="407"/>
      <c r="N6" s="447"/>
    </row>
    <row r="7" spans="1:19" s="114" customFormat="1" x14ac:dyDescent="0.2">
      <c r="A7" s="105"/>
      <c r="B7" s="104"/>
      <c r="C7" s="106"/>
      <c r="D7" s="376"/>
      <c r="E7" s="376"/>
      <c r="F7" s="94"/>
      <c r="G7" s="376"/>
      <c r="H7" s="94"/>
      <c r="I7" s="106"/>
      <c r="J7" s="106"/>
      <c r="K7" s="106"/>
      <c r="N7" s="259"/>
    </row>
    <row r="8" spans="1:19" s="77" customFormat="1" ht="25.5" x14ac:dyDescent="0.2">
      <c r="A8" s="253" t="s">
        <v>74</v>
      </c>
      <c r="B8" s="254" t="s">
        <v>360</v>
      </c>
      <c r="C8" s="91" t="s">
        <v>312</v>
      </c>
      <c r="D8" s="168">
        <v>10</v>
      </c>
      <c r="E8" s="168">
        <v>0</v>
      </c>
      <c r="F8" s="164">
        <v>-1</v>
      </c>
      <c r="G8" s="168">
        <v>0</v>
      </c>
      <c r="H8" s="164">
        <v>0</v>
      </c>
      <c r="I8" s="91">
        <v>31004</v>
      </c>
      <c r="J8" s="91"/>
      <c r="K8" s="168"/>
      <c r="L8" s="168"/>
      <c r="M8" s="91" t="s">
        <v>77</v>
      </c>
      <c r="N8" s="227" t="s">
        <v>406</v>
      </c>
      <c r="O8" s="107"/>
      <c r="P8" s="107"/>
      <c r="S8" s="121"/>
    </row>
    <row r="9" spans="1:19" s="77" customFormat="1" ht="38.25" x14ac:dyDescent="0.2">
      <c r="A9" s="253" t="s">
        <v>245</v>
      </c>
      <c r="B9" s="254" t="s">
        <v>360</v>
      </c>
      <c r="C9" s="91" t="s">
        <v>312</v>
      </c>
      <c r="D9" s="168">
        <v>250</v>
      </c>
      <c r="E9" s="168">
        <v>0</v>
      </c>
      <c r="F9" s="164">
        <v>-1</v>
      </c>
      <c r="G9" s="168">
        <v>0</v>
      </c>
      <c r="H9" s="164">
        <v>0</v>
      </c>
      <c r="I9" s="91">
        <v>33040</v>
      </c>
      <c r="J9" s="91"/>
      <c r="K9" s="168"/>
      <c r="L9" s="168"/>
      <c r="M9" s="91" t="s">
        <v>244</v>
      </c>
      <c r="N9" s="227" t="s">
        <v>366</v>
      </c>
      <c r="O9" s="107"/>
      <c r="P9" s="107"/>
      <c r="S9" s="121"/>
    </row>
    <row r="10" spans="1:19" s="77" customFormat="1" ht="25.5" x14ac:dyDescent="0.2">
      <c r="A10" s="253" t="s">
        <v>212</v>
      </c>
      <c r="B10" s="254" t="s">
        <v>286</v>
      </c>
      <c r="C10" s="91" t="s">
        <v>312</v>
      </c>
      <c r="D10" s="168">
        <v>103</v>
      </c>
      <c r="E10" s="168">
        <v>0</v>
      </c>
      <c r="F10" s="164">
        <v>-1</v>
      </c>
      <c r="G10" s="168">
        <v>0</v>
      </c>
      <c r="H10" s="164">
        <v>0</v>
      </c>
      <c r="I10" s="91">
        <v>33040</v>
      </c>
      <c r="J10" s="91"/>
      <c r="K10" s="168"/>
      <c r="L10" s="168"/>
      <c r="M10" s="91" t="s">
        <v>247</v>
      </c>
      <c r="N10" s="227" t="s">
        <v>369</v>
      </c>
      <c r="O10" s="107"/>
      <c r="P10" s="107"/>
      <c r="S10" s="121"/>
    </row>
    <row r="11" spans="1:19" s="77" customFormat="1" ht="25.5" x14ac:dyDescent="0.2">
      <c r="A11" s="253" t="s">
        <v>147</v>
      </c>
      <c r="B11" s="254" t="s">
        <v>286</v>
      </c>
      <c r="C11" s="91" t="s">
        <v>312</v>
      </c>
      <c r="D11" s="168">
        <v>160</v>
      </c>
      <c r="E11" s="168">
        <v>0</v>
      </c>
      <c r="F11" s="164">
        <v>-1</v>
      </c>
      <c r="G11" s="168">
        <v>0</v>
      </c>
      <c r="H11" s="164">
        <v>0</v>
      </c>
      <c r="I11" s="91">
        <v>33040</v>
      </c>
      <c r="J11" s="91"/>
      <c r="K11" s="168"/>
      <c r="L11" s="168"/>
      <c r="M11" s="91" t="s">
        <v>247</v>
      </c>
      <c r="N11" s="227" t="s">
        <v>371</v>
      </c>
      <c r="O11" s="107"/>
      <c r="P11" s="107"/>
      <c r="S11" s="121"/>
    </row>
    <row r="12" spans="1:19" s="77" customFormat="1" ht="25.5" x14ac:dyDescent="0.2">
      <c r="A12" s="253" t="s">
        <v>215</v>
      </c>
      <c r="B12" s="254" t="s">
        <v>286</v>
      </c>
      <c r="C12" s="91" t="s">
        <v>312</v>
      </c>
      <c r="D12" s="168">
        <v>45</v>
      </c>
      <c r="E12" s="168">
        <v>0</v>
      </c>
      <c r="F12" s="164">
        <v>-1</v>
      </c>
      <c r="G12" s="168">
        <v>0</v>
      </c>
      <c r="H12" s="164">
        <v>0</v>
      </c>
      <c r="I12" s="91">
        <v>33040</v>
      </c>
      <c r="J12" s="91"/>
      <c r="K12" s="168"/>
      <c r="L12" s="168"/>
      <c r="M12" s="91" t="s">
        <v>247</v>
      </c>
      <c r="N12" s="227" t="s">
        <v>377</v>
      </c>
      <c r="O12" s="107"/>
      <c r="P12" s="107"/>
      <c r="S12" s="121"/>
    </row>
    <row r="13" spans="1:19" s="77" customFormat="1" ht="25.5" x14ac:dyDescent="0.2">
      <c r="A13" s="253" t="s">
        <v>219</v>
      </c>
      <c r="B13" s="254" t="s">
        <v>360</v>
      </c>
      <c r="C13" s="91" t="s">
        <v>312</v>
      </c>
      <c r="D13" s="168">
        <v>18.5</v>
      </c>
      <c r="E13" s="168">
        <v>0</v>
      </c>
      <c r="F13" s="164">
        <v>-1</v>
      </c>
      <c r="G13" s="168">
        <v>0</v>
      </c>
      <c r="H13" s="164">
        <v>0</v>
      </c>
      <c r="I13" s="91">
        <v>33040</v>
      </c>
      <c r="J13" s="91"/>
      <c r="K13" s="168"/>
      <c r="L13" s="168"/>
      <c r="M13" s="91" t="s">
        <v>247</v>
      </c>
      <c r="N13" s="227" t="s">
        <v>381</v>
      </c>
      <c r="O13" s="107"/>
      <c r="P13" s="107"/>
      <c r="S13" s="121"/>
    </row>
    <row r="14" spans="1:19" s="77" customFormat="1" ht="25.5" x14ac:dyDescent="0.2">
      <c r="A14" s="253" t="s">
        <v>218</v>
      </c>
      <c r="B14" s="254" t="s">
        <v>286</v>
      </c>
      <c r="C14" s="91" t="s">
        <v>312</v>
      </c>
      <c r="D14" s="168">
        <v>18.5</v>
      </c>
      <c r="E14" s="168">
        <v>0</v>
      </c>
      <c r="F14" s="164">
        <v>-1</v>
      </c>
      <c r="G14" s="168">
        <v>0</v>
      </c>
      <c r="H14" s="164">
        <v>0</v>
      </c>
      <c r="I14" s="91">
        <v>33040</v>
      </c>
      <c r="J14" s="91"/>
      <c r="K14" s="168"/>
      <c r="L14" s="168"/>
      <c r="M14" s="91" t="s">
        <v>247</v>
      </c>
      <c r="N14" s="227" t="s">
        <v>382</v>
      </c>
      <c r="O14" s="107"/>
      <c r="P14" s="107"/>
      <c r="S14" s="121"/>
    </row>
    <row r="15" spans="1:19" s="77" customFormat="1" ht="25.5" x14ac:dyDescent="0.2">
      <c r="A15" s="253" t="s">
        <v>220</v>
      </c>
      <c r="B15" s="254" t="s">
        <v>286</v>
      </c>
      <c r="C15" s="91" t="s">
        <v>312</v>
      </c>
      <c r="D15" s="168">
        <v>18.5</v>
      </c>
      <c r="E15" s="168">
        <v>0</v>
      </c>
      <c r="F15" s="164">
        <v>-1</v>
      </c>
      <c r="G15" s="168">
        <v>0</v>
      </c>
      <c r="H15" s="164">
        <v>0</v>
      </c>
      <c r="I15" s="91">
        <v>33040</v>
      </c>
      <c r="J15" s="91"/>
      <c r="K15" s="168"/>
      <c r="L15" s="168"/>
      <c r="M15" s="91" t="s">
        <v>247</v>
      </c>
      <c r="N15" s="227" t="s">
        <v>382</v>
      </c>
      <c r="O15" s="107"/>
      <c r="P15" s="107"/>
      <c r="S15" s="121"/>
    </row>
    <row r="16" spans="1:19" s="77" customFormat="1" ht="25.5" x14ac:dyDescent="0.2">
      <c r="A16" s="253" t="s">
        <v>155</v>
      </c>
      <c r="B16" s="254" t="s">
        <v>286</v>
      </c>
      <c r="C16" s="91" t="s">
        <v>312</v>
      </c>
      <c r="D16" s="168">
        <v>17.5</v>
      </c>
      <c r="E16" s="168">
        <v>0</v>
      </c>
      <c r="F16" s="164">
        <v>-1</v>
      </c>
      <c r="G16" s="168">
        <v>0</v>
      </c>
      <c r="H16" s="164">
        <v>0</v>
      </c>
      <c r="I16" s="91">
        <v>33040</v>
      </c>
      <c r="J16" s="91"/>
      <c r="K16" s="168"/>
      <c r="L16" s="168"/>
      <c r="M16" s="91" t="s">
        <v>247</v>
      </c>
      <c r="N16" s="227" t="s">
        <v>382</v>
      </c>
      <c r="O16" s="107"/>
      <c r="P16" s="107"/>
      <c r="S16" s="121"/>
    </row>
    <row r="17" spans="1:19" s="77" customFormat="1" ht="25.5" x14ac:dyDescent="0.2">
      <c r="A17" s="255" t="s">
        <v>334</v>
      </c>
      <c r="B17" s="254" t="s">
        <v>286</v>
      </c>
      <c r="C17" s="91" t="s">
        <v>312</v>
      </c>
      <c r="D17" s="168">
        <v>0</v>
      </c>
      <c r="E17" s="168">
        <v>0</v>
      </c>
      <c r="F17" s="164">
        <v>-1</v>
      </c>
      <c r="G17" s="168">
        <v>0</v>
      </c>
      <c r="H17" s="164">
        <v>0</v>
      </c>
      <c r="I17" s="91">
        <v>33040</v>
      </c>
      <c r="J17" s="91"/>
      <c r="K17" s="168"/>
      <c r="L17" s="168"/>
      <c r="M17" s="91" t="s">
        <v>247</v>
      </c>
      <c r="N17" s="227" t="s">
        <v>384</v>
      </c>
      <c r="O17" s="107"/>
      <c r="P17" s="107"/>
      <c r="S17" s="121"/>
    </row>
    <row r="18" spans="1:19" s="77" customFormat="1" ht="25.5" x14ac:dyDescent="0.2">
      <c r="A18" s="253" t="s">
        <v>290</v>
      </c>
      <c r="B18" s="254" t="s">
        <v>286</v>
      </c>
      <c r="C18" s="91" t="s">
        <v>312</v>
      </c>
      <c r="D18" s="168">
        <v>0</v>
      </c>
      <c r="E18" s="168">
        <v>0</v>
      </c>
      <c r="F18" s="164">
        <v>-1</v>
      </c>
      <c r="G18" s="168"/>
      <c r="H18" s="164">
        <v>0</v>
      </c>
      <c r="I18" s="91">
        <v>33040</v>
      </c>
      <c r="J18" s="91"/>
      <c r="K18" s="168"/>
      <c r="L18" s="168"/>
      <c r="M18" s="91" t="s">
        <v>247</v>
      </c>
      <c r="N18" s="227" t="s">
        <v>308</v>
      </c>
      <c r="O18" s="107"/>
      <c r="P18" s="107"/>
      <c r="S18" s="121"/>
    </row>
    <row r="19" spans="1:19" s="77" customFormat="1" ht="25.5" x14ac:dyDescent="0.2">
      <c r="A19" s="253" t="s">
        <v>201</v>
      </c>
      <c r="B19" s="254" t="s">
        <v>286</v>
      </c>
      <c r="C19" s="91" t="s">
        <v>312</v>
      </c>
      <c r="D19" s="168">
        <v>60</v>
      </c>
      <c r="E19" s="168">
        <v>0</v>
      </c>
      <c r="F19" s="164">
        <v>-1</v>
      </c>
      <c r="G19" s="168">
        <v>0</v>
      </c>
      <c r="H19" s="164">
        <v>0</v>
      </c>
      <c r="I19" s="91">
        <v>33040</v>
      </c>
      <c r="J19" s="91"/>
      <c r="K19" s="168"/>
      <c r="L19" s="168"/>
      <c r="M19" s="91" t="s">
        <v>247</v>
      </c>
      <c r="N19" s="227" t="s">
        <v>390</v>
      </c>
      <c r="O19" s="107"/>
      <c r="P19" s="107"/>
      <c r="S19" s="121"/>
    </row>
    <row r="20" spans="1:19" s="77" customFormat="1" ht="25.5" x14ac:dyDescent="0.2">
      <c r="A20" s="253" t="s">
        <v>198</v>
      </c>
      <c r="B20" s="254" t="s">
        <v>286</v>
      </c>
      <c r="C20" s="91" t="s">
        <v>312</v>
      </c>
      <c r="D20" s="168">
        <v>100</v>
      </c>
      <c r="E20" s="168">
        <v>0</v>
      </c>
      <c r="F20" s="164">
        <v>-1</v>
      </c>
      <c r="G20" s="168">
        <v>0</v>
      </c>
      <c r="H20" s="164">
        <v>0</v>
      </c>
      <c r="I20" s="91">
        <v>33040</v>
      </c>
      <c r="J20" s="91"/>
      <c r="K20" s="168"/>
      <c r="L20" s="168"/>
      <c r="M20" s="91" t="s">
        <v>247</v>
      </c>
      <c r="N20" s="227" t="s">
        <v>390</v>
      </c>
      <c r="O20" s="107"/>
      <c r="P20" s="107"/>
      <c r="S20" s="121"/>
    </row>
    <row r="21" spans="1:19" s="77" customFormat="1" ht="25.5" x14ac:dyDescent="0.2">
      <c r="A21" s="253" t="s">
        <v>199</v>
      </c>
      <c r="B21" s="254" t="s">
        <v>286</v>
      </c>
      <c r="C21" s="91" t="s">
        <v>312</v>
      </c>
      <c r="D21" s="168">
        <v>100</v>
      </c>
      <c r="E21" s="168">
        <v>0</v>
      </c>
      <c r="F21" s="164">
        <v>-1</v>
      </c>
      <c r="G21" s="168">
        <v>0</v>
      </c>
      <c r="H21" s="164">
        <v>0</v>
      </c>
      <c r="I21" s="91">
        <v>33040</v>
      </c>
      <c r="J21" s="91"/>
      <c r="K21" s="168"/>
      <c r="L21" s="168"/>
      <c r="M21" s="91" t="s">
        <v>247</v>
      </c>
      <c r="N21" s="227" t="s">
        <v>390</v>
      </c>
      <c r="O21" s="107"/>
      <c r="P21" s="107"/>
      <c r="S21" s="121"/>
    </row>
    <row r="22" spans="1:19" s="77" customFormat="1" ht="25.5" x14ac:dyDescent="0.2">
      <c r="A22" s="253" t="s">
        <v>200</v>
      </c>
      <c r="B22" s="254" t="s">
        <v>286</v>
      </c>
      <c r="C22" s="91" t="s">
        <v>312</v>
      </c>
      <c r="D22" s="168">
        <v>22</v>
      </c>
      <c r="E22" s="168">
        <v>0</v>
      </c>
      <c r="F22" s="164">
        <v>-1</v>
      </c>
      <c r="G22" s="168">
        <v>0</v>
      </c>
      <c r="H22" s="164">
        <v>0</v>
      </c>
      <c r="I22" s="91">
        <v>33040</v>
      </c>
      <c r="J22" s="91"/>
      <c r="K22" s="168"/>
      <c r="L22" s="168"/>
      <c r="M22" s="91" t="s">
        <v>247</v>
      </c>
      <c r="N22" s="227" t="s">
        <v>390</v>
      </c>
      <c r="O22" s="107"/>
      <c r="P22" s="107"/>
      <c r="S22" s="121"/>
    </row>
    <row r="23" spans="1:19" s="77" customFormat="1" ht="25.5" x14ac:dyDescent="0.2">
      <c r="A23" s="253" t="s">
        <v>228</v>
      </c>
      <c r="B23" s="254" t="s">
        <v>286</v>
      </c>
      <c r="C23" s="91" t="s">
        <v>312</v>
      </c>
      <c r="D23" s="168">
        <v>50</v>
      </c>
      <c r="E23" s="168">
        <v>0</v>
      </c>
      <c r="F23" s="164">
        <v>-1</v>
      </c>
      <c r="G23" s="168">
        <v>0</v>
      </c>
      <c r="H23" s="164">
        <v>0</v>
      </c>
      <c r="I23" s="91">
        <v>33040</v>
      </c>
      <c r="J23" s="91"/>
      <c r="K23" s="168"/>
      <c r="L23" s="168"/>
      <c r="M23" s="91" t="s">
        <v>247</v>
      </c>
      <c r="N23" s="227" t="s">
        <v>390</v>
      </c>
      <c r="O23" s="107"/>
      <c r="P23" s="107"/>
      <c r="S23" s="121"/>
    </row>
    <row r="24" spans="1:19" s="77" customFormat="1" ht="38.25" x14ac:dyDescent="0.2">
      <c r="A24" s="253" t="s">
        <v>229</v>
      </c>
      <c r="B24" s="254" t="s">
        <v>286</v>
      </c>
      <c r="C24" s="91" t="s">
        <v>312</v>
      </c>
      <c r="D24" s="168">
        <v>400</v>
      </c>
      <c r="E24" s="168">
        <v>0</v>
      </c>
      <c r="F24" s="164">
        <v>-1</v>
      </c>
      <c r="G24" s="168">
        <v>0</v>
      </c>
      <c r="H24" s="164">
        <v>0</v>
      </c>
      <c r="I24" s="91">
        <v>33040</v>
      </c>
      <c r="J24" s="91"/>
      <c r="K24" s="168"/>
      <c r="L24" s="168"/>
      <c r="M24" s="91" t="s">
        <v>247</v>
      </c>
      <c r="N24" s="227" t="s">
        <v>390</v>
      </c>
      <c r="O24" s="107"/>
      <c r="P24" s="107"/>
      <c r="S24" s="121"/>
    </row>
    <row r="25" spans="1:19" s="77" customFormat="1" ht="25.5" x14ac:dyDescent="0.2">
      <c r="A25" s="253" t="s">
        <v>202</v>
      </c>
      <c r="B25" s="254" t="s">
        <v>286</v>
      </c>
      <c r="C25" s="91" t="s">
        <v>312</v>
      </c>
      <c r="D25" s="168">
        <v>50</v>
      </c>
      <c r="E25" s="168">
        <v>0</v>
      </c>
      <c r="F25" s="164">
        <v>-1</v>
      </c>
      <c r="G25" s="168">
        <v>0</v>
      </c>
      <c r="H25" s="164">
        <v>0</v>
      </c>
      <c r="I25" s="91">
        <v>33040</v>
      </c>
      <c r="J25" s="91"/>
      <c r="K25" s="168"/>
      <c r="L25" s="168"/>
      <c r="M25" s="91" t="s">
        <v>247</v>
      </c>
      <c r="N25" s="227" t="s">
        <v>390</v>
      </c>
      <c r="O25" s="107"/>
      <c r="P25" s="107"/>
      <c r="S25" s="121"/>
    </row>
    <row r="26" spans="1:19" s="77" customFormat="1" ht="25.5" x14ac:dyDescent="0.2">
      <c r="A26" s="253" t="s">
        <v>230</v>
      </c>
      <c r="B26" s="254" t="s">
        <v>286</v>
      </c>
      <c r="C26" s="91" t="s">
        <v>312</v>
      </c>
      <c r="D26" s="168">
        <v>125</v>
      </c>
      <c r="E26" s="168">
        <v>0</v>
      </c>
      <c r="F26" s="164">
        <v>-1</v>
      </c>
      <c r="G26" s="168">
        <v>0</v>
      </c>
      <c r="H26" s="164">
        <v>0</v>
      </c>
      <c r="I26" s="91">
        <v>33040</v>
      </c>
      <c r="J26" s="91"/>
      <c r="K26" s="168"/>
      <c r="L26" s="168"/>
      <c r="M26" s="91" t="s">
        <v>120</v>
      </c>
      <c r="N26" s="227" t="s">
        <v>389</v>
      </c>
      <c r="O26" s="107"/>
      <c r="P26" s="107"/>
      <c r="S26" s="121"/>
    </row>
    <row r="27" spans="1:19" s="77" customFormat="1" ht="25.5" x14ac:dyDescent="0.2">
      <c r="A27" s="256" t="s">
        <v>301</v>
      </c>
      <c r="B27" s="254" t="s">
        <v>286</v>
      </c>
      <c r="C27" s="91" t="s">
        <v>312</v>
      </c>
      <c r="D27" s="168">
        <v>40</v>
      </c>
      <c r="E27" s="168">
        <v>0</v>
      </c>
      <c r="F27" s="164">
        <v>-1</v>
      </c>
      <c r="G27" s="168">
        <v>0</v>
      </c>
      <c r="H27" s="164">
        <v>0</v>
      </c>
      <c r="I27" s="91">
        <v>33040</v>
      </c>
      <c r="J27" s="91"/>
      <c r="K27" s="168"/>
      <c r="L27" s="168"/>
      <c r="M27" s="91" t="s">
        <v>247</v>
      </c>
      <c r="N27" s="227" t="s">
        <v>449</v>
      </c>
      <c r="O27" s="107"/>
      <c r="P27" s="107"/>
      <c r="S27" s="121"/>
    </row>
    <row r="28" spans="1:19" s="77" customFormat="1" ht="25.5" x14ac:dyDescent="0.2">
      <c r="A28" s="253" t="s">
        <v>322</v>
      </c>
      <c r="B28" s="254" t="s">
        <v>360</v>
      </c>
      <c r="C28" s="91" t="s">
        <v>312</v>
      </c>
      <c r="D28" s="168">
        <v>24.4</v>
      </c>
      <c r="E28" s="168">
        <v>0</v>
      </c>
      <c r="F28" s="164">
        <v>-1</v>
      </c>
      <c r="G28" s="168">
        <v>0</v>
      </c>
      <c r="H28" s="164">
        <v>0</v>
      </c>
      <c r="I28" s="91">
        <v>33040</v>
      </c>
      <c r="J28" s="91"/>
      <c r="K28" s="168"/>
      <c r="L28" s="168"/>
      <c r="M28" s="91" t="s">
        <v>247</v>
      </c>
      <c r="N28" s="227" t="s">
        <v>394</v>
      </c>
      <c r="O28" s="107"/>
      <c r="P28" s="107"/>
      <c r="S28" s="121"/>
    </row>
    <row r="29" spans="1:19" s="77" customFormat="1" ht="41.25" customHeight="1" x14ac:dyDescent="0.2">
      <c r="A29" s="253" t="s">
        <v>183</v>
      </c>
      <c r="B29" s="254" t="s">
        <v>286</v>
      </c>
      <c r="C29" s="91" t="s">
        <v>312</v>
      </c>
      <c r="D29" s="168">
        <v>30</v>
      </c>
      <c r="E29" s="168">
        <v>0</v>
      </c>
      <c r="F29" s="164">
        <v>-1</v>
      </c>
      <c r="G29" s="168">
        <v>0</v>
      </c>
      <c r="H29" s="164">
        <v>0</v>
      </c>
      <c r="I29" s="91">
        <v>33040</v>
      </c>
      <c r="J29" s="91"/>
      <c r="K29" s="168"/>
      <c r="L29" s="168"/>
      <c r="M29" s="91" t="s">
        <v>247</v>
      </c>
      <c r="N29" s="227" t="s">
        <v>448</v>
      </c>
      <c r="O29" s="107"/>
      <c r="P29" s="107"/>
      <c r="S29" s="121"/>
    </row>
    <row r="30" spans="1:19" s="77" customFormat="1" ht="25.5" x14ac:dyDescent="0.2">
      <c r="A30" s="253" t="s">
        <v>203</v>
      </c>
      <c r="B30" s="254" t="s">
        <v>286</v>
      </c>
      <c r="C30" s="91" t="s">
        <v>312</v>
      </c>
      <c r="D30" s="168">
        <v>33</v>
      </c>
      <c r="E30" s="168">
        <v>0</v>
      </c>
      <c r="F30" s="164">
        <v>-1</v>
      </c>
      <c r="G30" s="168">
        <v>0</v>
      </c>
      <c r="H30" s="164">
        <v>0</v>
      </c>
      <c r="I30" s="91">
        <v>33040</v>
      </c>
      <c r="J30" s="91"/>
      <c r="K30" s="168"/>
      <c r="L30" s="168"/>
      <c r="M30" s="91" t="s">
        <v>247</v>
      </c>
      <c r="N30" s="227" t="s">
        <v>396</v>
      </c>
      <c r="O30" s="107"/>
      <c r="P30" s="107"/>
      <c r="S30" s="121"/>
    </row>
    <row r="31" spans="1:19" s="77" customFormat="1" ht="25.5" x14ac:dyDescent="0.2">
      <c r="A31" s="253" t="s">
        <v>204</v>
      </c>
      <c r="B31" s="254" t="s">
        <v>360</v>
      </c>
      <c r="C31" s="91" t="s">
        <v>312</v>
      </c>
      <c r="D31" s="168">
        <v>33</v>
      </c>
      <c r="E31" s="168">
        <v>0</v>
      </c>
      <c r="F31" s="164">
        <v>-1</v>
      </c>
      <c r="G31" s="168">
        <v>0</v>
      </c>
      <c r="H31" s="164">
        <v>0</v>
      </c>
      <c r="I31" s="91">
        <v>33040</v>
      </c>
      <c r="J31" s="91"/>
      <c r="K31" s="168"/>
      <c r="L31" s="168"/>
      <c r="M31" s="91" t="s">
        <v>247</v>
      </c>
      <c r="N31" s="227" t="s">
        <v>396</v>
      </c>
      <c r="O31" s="107"/>
      <c r="P31" s="107"/>
      <c r="S31" s="121"/>
    </row>
    <row r="32" spans="1:19" s="77" customFormat="1" ht="25.5" x14ac:dyDescent="0.2">
      <c r="A32" s="253" t="s">
        <v>327</v>
      </c>
      <c r="B32" s="254" t="s">
        <v>286</v>
      </c>
      <c r="C32" s="91" t="s">
        <v>312</v>
      </c>
      <c r="D32" s="168">
        <v>38</v>
      </c>
      <c r="E32" s="168">
        <v>0</v>
      </c>
      <c r="F32" s="164">
        <v>-1</v>
      </c>
      <c r="G32" s="168">
        <v>0</v>
      </c>
      <c r="H32" s="164">
        <v>0</v>
      </c>
      <c r="I32" s="91">
        <v>33040</v>
      </c>
      <c r="J32" s="91"/>
      <c r="K32" s="168"/>
      <c r="L32" s="168"/>
      <c r="M32" s="91" t="s">
        <v>247</v>
      </c>
      <c r="N32" s="227" t="s">
        <v>396</v>
      </c>
      <c r="O32" s="107"/>
      <c r="P32" s="107"/>
      <c r="S32" s="121"/>
    </row>
    <row r="33" spans="1:19" s="77" customFormat="1" ht="25.5" x14ac:dyDescent="0.2">
      <c r="A33" s="253" t="s">
        <v>206</v>
      </c>
      <c r="B33" s="254" t="s">
        <v>286</v>
      </c>
      <c r="C33" s="91" t="s">
        <v>312</v>
      </c>
      <c r="D33" s="168">
        <v>38</v>
      </c>
      <c r="E33" s="168">
        <v>0</v>
      </c>
      <c r="F33" s="164">
        <v>-1</v>
      </c>
      <c r="G33" s="168">
        <v>0</v>
      </c>
      <c r="H33" s="164">
        <v>0</v>
      </c>
      <c r="I33" s="91">
        <v>33040</v>
      </c>
      <c r="J33" s="91"/>
      <c r="K33" s="168"/>
      <c r="L33" s="168"/>
      <c r="M33" s="91" t="s">
        <v>325</v>
      </c>
      <c r="N33" s="227" t="s">
        <v>325</v>
      </c>
      <c r="O33" s="107"/>
      <c r="P33" s="107"/>
      <c r="S33" s="121"/>
    </row>
    <row r="34" spans="1:19" s="77" customFormat="1" ht="25.5" x14ac:dyDescent="0.2">
      <c r="A34" s="253" t="s">
        <v>207</v>
      </c>
      <c r="B34" s="254" t="s">
        <v>286</v>
      </c>
      <c r="C34" s="91" t="s">
        <v>312</v>
      </c>
      <c r="D34" s="168">
        <v>43</v>
      </c>
      <c r="E34" s="168">
        <v>0</v>
      </c>
      <c r="F34" s="164">
        <v>-1</v>
      </c>
      <c r="G34" s="168">
        <v>0</v>
      </c>
      <c r="H34" s="164">
        <v>0</v>
      </c>
      <c r="I34" s="91">
        <v>33040</v>
      </c>
      <c r="J34" s="91"/>
      <c r="K34" s="168"/>
      <c r="L34" s="168"/>
      <c r="M34" s="91" t="s">
        <v>325</v>
      </c>
      <c r="N34" s="227" t="s">
        <v>325</v>
      </c>
      <c r="O34" s="107"/>
      <c r="P34" s="107"/>
      <c r="S34" s="121"/>
    </row>
    <row r="35" spans="1:19" s="77" customFormat="1" ht="25.5" x14ac:dyDescent="0.2">
      <c r="A35" s="253" t="s">
        <v>208</v>
      </c>
      <c r="B35" s="254" t="s">
        <v>286</v>
      </c>
      <c r="C35" s="91" t="s">
        <v>312</v>
      </c>
      <c r="D35" s="168">
        <v>53</v>
      </c>
      <c r="E35" s="168">
        <v>0</v>
      </c>
      <c r="F35" s="164">
        <v>-1</v>
      </c>
      <c r="G35" s="168">
        <v>0</v>
      </c>
      <c r="H35" s="164">
        <v>0</v>
      </c>
      <c r="I35" s="91">
        <v>33040</v>
      </c>
      <c r="J35" s="91"/>
      <c r="K35" s="168"/>
      <c r="L35" s="168"/>
      <c r="M35" s="91" t="s">
        <v>247</v>
      </c>
      <c r="N35" s="227" t="s">
        <v>396</v>
      </c>
      <c r="O35" s="107"/>
      <c r="P35" s="107"/>
      <c r="S35" s="121"/>
    </row>
    <row r="36" spans="1:19" s="77" customFormat="1" ht="25.5" x14ac:dyDescent="0.2">
      <c r="A36" s="253" t="s">
        <v>209</v>
      </c>
      <c r="B36" s="254" t="s">
        <v>286</v>
      </c>
      <c r="C36" s="91" t="s">
        <v>312</v>
      </c>
      <c r="D36" s="168">
        <v>73</v>
      </c>
      <c r="E36" s="168">
        <v>0</v>
      </c>
      <c r="F36" s="164">
        <v>-1</v>
      </c>
      <c r="G36" s="168">
        <v>0</v>
      </c>
      <c r="H36" s="164">
        <v>0</v>
      </c>
      <c r="I36" s="91">
        <v>33040</v>
      </c>
      <c r="J36" s="91"/>
      <c r="K36" s="168"/>
      <c r="L36" s="168"/>
      <c r="M36" s="91" t="s">
        <v>247</v>
      </c>
      <c r="N36" s="227" t="s">
        <v>396</v>
      </c>
      <c r="O36" s="107"/>
      <c r="P36" s="107"/>
      <c r="S36" s="121"/>
    </row>
    <row r="37" spans="1:19" s="114" customFormat="1" x14ac:dyDescent="0.2">
      <c r="A37" s="105"/>
      <c r="B37" s="104"/>
      <c r="C37" s="106"/>
      <c r="D37" s="376"/>
      <c r="E37" s="376"/>
      <c r="F37" s="94"/>
      <c r="G37" s="376"/>
      <c r="H37" s="94"/>
      <c r="I37" s="106"/>
      <c r="J37" s="106"/>
      <c r="K37" s="106"/>
      <c r="N37" s="259"/>
    </row>
    <row r="38" spans="1:19" s="114" customFormat="1" x14ac:dyDescent="0.2">
      <c r="A38" s="105"/>
      <c r="B38" s="104"/>
      <c r="C38" s="106"/>
      <c r="D38" s="376"/>
      <c r="E38" s="376"/>
      <c r="F38" s="94"/>
      <c r="G38" s="376"/>
      <c r="H38" s="94"/>
      <c r="I38" s="106"/>
      <c r="J38" s="106"/>
      <c r="K38" s="106"/>
      <c r="N38" s="259"/>
    </row>
    <row r="39" spans="1:19" s="114" customFormat="1" x14ac:dyDescent="0.2">
      <c r="A39" s="105"/>
      <c r="B39" s="104"/>
      <c r="C39" s="106"/>
      <c r="D39" s="376"/>
      <c r="E39" s="376"/>
      <c r="F39" s="94"/>
      <c r="G39" s="376"/>
      <c r="H39" s="94"/>
      <c r="I39" s="106"/>
      <c r="J39" s="106"/>
      <c r="K39" s="106"/>
      <c r="N39" s="259"/>
    </row>
    <row r="40" spans="1:19" s="114" customFormat="1" ht="15" x14ac:dyDescent="0.2">
      <c r="A40" s="445"/>
      <c r="B40" s="445"/>
      <c r="C40" s="112"/>
      <c r="D40" s="376"/>
      <c r="E40" s="376"/>
      <c r="F40" s="111"/>
      <c r="G40" s="376"/>
      <c r="H40" s="111"/>
      <c r="I40" s="111"/>
      <c r="J40" s="111"/>
      <c r="K40" s="106"/>
      <c r="N40" s="259"/>
    </row>
    <row r="41" spans="1:19" s="114" customFormat="1" x14ac:dyDescent="0.2">
      <c r="A41" s="105"/>
      <c r="B41" s="104"/>
      <c r="C41" s="106"/>
      <c r="D41" s="376"/>
      <c r="E41" s="376"/>
      <c r="F41" s="94"/>
      <c r="G41" s="376"/>
      <c r="H41" s="94"/>
      <c r="I41" s="106"/>
      <c r="J41" s="106"/>
      <c r="K41" s="106"/>
      <c r="N41" s="259"/>
    </row>
    <row r="42" spans="1:19" s="114" customFormat="1" x14ac:dyDescent="0.2">
      <c r="A42" s="105"/>
      <c r="B42" s="104"/>
      <c r="C42" s="106"/>
      <c r="D42" s="376"/>
      <c r="E42" s="376"/>
      <c r="F42" s="94"/>
      <c r="G42" s="376"/>
      <c r="H42" s="94"/>
      <c r="I42" s="106"/>
      <c r="J42" s="106"/>
      <c r="K42" s="106"/>
      <c r="N42" s="259"/>
    </row>
    <row r="43" spans="1:19" s="114" customFormat="1" x14ac:dyDescent="0.2">
      <c r="A43" s="105"/>
      <c r="B43" s="104"/>
      <c r="C43" s="106"/>
      <c r="D43" s="376"/>
      <c r="E43" s="376"/>
      <c r="F43" s="94"/>
      <c r="G43" s="376"/>
      <c r="H43" s="94"/>
      <c r="I43" s="106"/>
      <c r="J43" s="106"/>
      <c r="K43" s="106"/>
      <c r="N43" s="259"/>
    </row>
    <row r="44" spans="1:19" s="114" customFormat="1" x14ac:dyDescent="0.2">
      <c r="A44" s="105"/>
      <c r="B44" s="104"/>
      <c r="C44" s="106"/>
      <c r="D44" s="376"/>
      <c r="E44" s="376"/>
      <c r="F44" s="94"/>
      <c r="G44" s="376"/>
      <c r="H44" s="94"/>
      <c r="I44" s="106"/>
      <c r="J44" s="106"/>
      <c r="K44" s="106"/>
      <c r="N44" s="259"/>
    </row>
    <row r="45" spans="1:19" s="114" customFormat="1" x14ac:dyDescent="0.2">
      <c r="A45" s="105"/>
      <c r="B45" s="104"/>
      <c r="C45" s="106"/>
      <c r="D45" s="376"/>
      <c r="E45" s="376"/>
      <c r="F45" s="94"/>
      <c r="G45" s="376"/>
      <c r="H45" s="94"/>
      <c r="I45" s="106"/>
      <c r="J45" s="106"/>
      <c r="K45" s="106"/>
      <c r="N45" s="259"/>
    </row>
    <row r="46" spans="1:19" s="114" customFormat="1" ht="15" x14ac:dyDescent="0.2">
      <c r="A46" s="445"/>
      <c r="B46" s="445"/>
      <c r="C46" s="112"/>
      <c r="D46" s="376"/>
      <c r="E46" s="376"/>
      <c r="F46" s="111"/>
      <c r="G46" s="376"/>
      <c r="H46" s="111"/>
      <c r="I46" s="111"/>
      <c r="J46" s="111"/>
      <c r="K46" s="106"/>
      <c r="N46" s="259"/>
    </row>
    <row r="47" spans="1:19" s="114" customFormat="1" x14ac:dyDescent="0.2">
      <c r="A47" s="105"/>
      <c r="B47" s="104"/>
      <c r="C47" s="106"/>
      <c r="D47" s="376"/>
      <c r="E47" s="376"/>
      <c r="F47" s="94"/>
      <c r="G47" s="376"/>
      <c r="H47" s="94"/>
      <c r="I47" s="106"/>
      <c r="J47" s="106"/>
      <c r="K47" s="106"/>
      <c r="N47" s="259"/>
    </row>
    <row r="48" spans="1:19" s="114" customFormat="1" x14ac:dyDescent="0.2">
      <c r="A48" s="105"/>
      <c r="B48" s="104"/>
      <c r="C48" s="106"/>
      <c r="D48" s="376"/>
      <c r="E48" s="376"/>
      <c r="F48" s="94"/>
      <c r="G48" s="376"/>
      <c r="H48" s="94"/>
      <c r="I48" s="106"/>
      <c r="J48" s="106"/>
      <c r="K48" s="106"/>
      <c r="N48" s="259"/>
    </row>
    <row r="49" spans="1:14" s="114" customFormat="1" x14ac:dyDescent="0.2">
      <c r="A49" s="105"/>
      <c r="B49" s="104"/>
      <c r="C49" s="106"/>
      <c r="D49" s="376"/>
      <c r="E49" s="376"/>
      <c r="F49" s="94"/>
      <c r="G49" s="376"/>
      <c r="H49" s="94"/>
      <c r="I49" s="106"/>
      <c r="J49" s="106"/>
      <c r="K49" s="106"/>
      <c r="N49" s="259"/>
    </row>
    <row r="50" spans="1:14" s="114" customFormat="1" ht="15" x14ac:dyDescent="0.2">
      <c r="A50" s="445"/>
      <c r="B50" s="445"/>
      <c r="C50" s="112"/>
      <c r="D50" s="376"/>
      <c r="E50" s="376"/>
      <c r="F50" s="111"/>
      <c r="G50" s="376"/>
      <c r="H50" s="111"/>
      <c r="I50" s="111"/>
      <c r="J50" s="111"/>
      <c r="K50" s="106"/>
      <c r="N50" s="259"/>
    </row>
    <row r="51" spans="1:14" s="114" customFormat="1" x14ac:dyDescent="0.2">
      <c r="A51" s="105"/>
      <c r="B51" s="104"/>
      <c r="C51" s="106"/>
      <c r="D51" s="376"/>
      <c r="E51" s="376"/>
      <c r="F51" s="94"/>
      <c r="G51" s="376"/>
      <c r="H51" s="94"/>
      <c r="I51" s="106"/>
      <c r="J51" s="106"/>
      <c r="K51" s="106"/>
      <c r="N51" s="259"/>
    </row>
    <row r="52" spans="1:14" s="114" customFormat="1" x14ac:dyDescent="0.2">
      <c r="A52" s="105"/>
      <c r="B52" s="104"/>
      <c r="C52" s="106"/>
      <c r="D52" s="376"/>
      <c r="E52" s="376"/>
      <c r="F52" s="94"/>
      <c r="G52" s="376"/>
      <c r="H52" s="94"/>
      <c r="I52" s="106"/>
      <c r="J52" s="106"/>
      <c r="K52" s="106"/>
      <c r="N52" s="259"/>
    </row>
    <row r="53" spans="1:14" s="114" customFormat="1" x14ac:dyDescent="0.2">
      <c r="A53" s="105"/>
      <c r="B53" s="104"/>
      <c r="C53" s="106"/>
      <c r="D53" s="376"/>
      <c r="E53" s="376"/>
      <c r="F53" s="94"/>
      <c r="G53" s="376"/>
      <c r="H53" s="94"/>
      <c r="I53" s="106"/>
      <c r="J53" s="106"/>
      <c r="K53" s="106"/>
      <c r="N53" s="259"/>
    </row>
    <row r="54" spans="1:14" s="114" customFormat="1" x14ac:dyDescent="0.2">
      <c r="A54" s="105"/>
      <c r="B54" s="104"/>
      <c r="C54" s="106"/>
      <c r="D54" s="376"/>
      <c r="E54" s="376"/>
      <c r="F54" s="94"/>
      <c r="G54" s="376"/>
      <c r="H54" s="94"/>
      <c r="I54" s="106"/>
      <c r="J54" s="106"/>
      <c r="K54" s="106"/>
      <c r="N54" s="259"/>
    </row>
    <row r="55" spans="1:14" s="114" customFormat="1" x14ac:dyDescent="0.2">
      <c r="A55" s="105"/>
      <c r="B55" s="104"/>
      <c r="C55" s="106"/>
      <c r="D55" s="376"/>
      <c r="E55" s="376"/>
      <c r="F55" s="94"/>
      <c r="G55" s="376"/>
      <c r="H55" s="94"/>
      <c r="I55" s="106"/>
      <c r="J55" s="106"/>
      <c r="K55" s="106"/>
      <c r="N55" s="259"/>
    </row>
    <row r="56" spans="1:14" s="114" customFormat="1" x14ac:dyDescent="0.2">
      <c r="A56" s="105"/>
      <c r="B56" s="104"/>
      <c r="C56" s="106"/>
      <c r="D56" s="376"/>
      <c r="E56" s="376"/>
      <c r="F56" s="94"/>
      <c r="G56" s="376"/>
      <c r="H56" s="94"/>
      <c r="I56" s="106"/>
      <c r="J56" s="106"/>
      <c r="K56" s="106"/>
      <c r="N56" s="259"/>
    </row>
    <row r="57" spans="1:14" s="114" customFormat="1" x14ac:dyDescent="0.2">
      <c r="A57" s="105"/>
      <c r="B57" s="104"/>
      <c r="C57" s="106"/>
      <c r="D57" s="376"/>
      <c r="E57" s="376"/>
      <c r="F57" s="94"/>
      <c r="G57" s="376"/>
      <c r="H57" s="94"/>
      <c r="I57" s="106"/>
      <c r="J57" s="106"/>
      <c r="K57" s="106"/>
      <c r="N57" s="259"/>
    </row>
    <row r="58" spans="1:14" s="114" customFormat="1" x14ac:dyDescent="0.2">
      <c r="A58" s="105"/>
      <c r="B58" s="104"/>
      <c r="C58" s="106"/>
      <c r="D58" s="376"/>
      <c r="E58" s="376"/>
      <c r="F58" s="94"/>
      <c r="G58" s="376"/>
      <c r="H58" s="94"/>
      <c r="I58" s="106"/>
      <c r="J58" s="106"/>
      <c r="K58" s="106"/>
      <c r="N58" s="259"/>
    </row>
    <row r="59" spans="1:14" s="114" customFormat="1" x14ac:dyDescent="0.2">
      <c r="A59" s="105"/>
      <c r="B59" s="104"/>
      <c r="C59" s="106"/>
      <c r="D59" s="376"/>
      <c r="E59" s="376"/>
      <c r="F59" s="94"/>
      <c r="G59" s="376"/>
      <c r="H59" s="94"/>
      <c r="I59" s="106"/>
      <c r="J59" s="106"/>
      <c r="K59" s="106"/>
      <c r="N59" s="259"/>
    </row>
    <row r="60" spans="1:14" s="114" customFormat="1" x14ac:dyDescent="0.2">
      <c r="A60" s="105"/>
      <c r="B60" s="104"/>
      <c r="C60" s="106"/>
      <c r="D60" s="376"/>
      <c r="E60" s="376"/>
      <c r="F60" s="94"/>
      <c r="G60" s="376"/>
      <c r="H60" s="94"/>
      <c r="I60" s="106"/>
      <c r="J60" s="106"/>
      <c r="K60" s="106"/>
      <c r="N60" s="259"/>
    </row>
    <row r="61" spans="1:14" s="114" customFormat="1" x14ac:dyDescent="0.2">
      <c r="A61" s="105"/>
      <c r="B61" s="104"/>
      <c r="C61" s="106"/>
      <c r="D61" s="376"/>
      <c r="E61" s="376"/>
      <c r="F61" s="94"/>
      <c r="G61" s="376"/>
      <c r="H61" s="94"/>
      <c r="I61" s="106"/>
      <c r="J61" s="106"/>
      <c r="K61" s="106"/>
      <c r="N61" s="259"/>
    </row>
    <row r="62" spans="1:14" s="114" customFormat="1" ht="15" x14ac:dyDescent="0.2">
      <c r="A62" s="445"/>
      <c r="B62" s="445"/>
      <c r="C62" s="112"/>
      <c r="D62" s="376"/>
      <c r="E62" s="376"/>
      <c r="F62" s="111"/>
      <c r="G62" s="376"/>
      <c r="H62" s="111"/>
      <c r="I62" s="111"/>
      <c r="J62" s="111"/>
      <c r="K62" s="106"/>
      <c r="N62" s="259"/>
    </row>
    <row r="63" spans="1:14" s="114" customFormat="1" x14ac:dyDescent="0.2">
      <c r="A63" s="105"/>
      <c r="B63" s="104"/>
      <c r="C63" s="106"/>
      <c r="D63" s="376"/>
      <c r="E63" s="376"/>
      <c r="F63" s="94"/>
      <c r="G63" s="376"/>
      <c r="H63" s="94"/>
      <c r="I63" s="106"/>
      <c r="J63" s="106"/>
      <c r="K63" s="106"/>
      <c r="N63" s="259"/>
    </row>
    <row r="64" spans="1:14" s="114" customFormat="1" x14ac:dyDescent="0.2">
      <c r="A64" s="105"/>
      <c r="B64" s="104"/>
      <c r="C64" s="106"/>
      <c r="D64" s="376"/>
      <c r="E64" s="376"/>
      <c r="F64" s="94"/>
      <c r="G64" s="376"/>
      <c r="H64" s="94"/>
      <c r="I64" s="106"/>
      <c r="J64" s="106"/>
      <c r="K64" s="106"/>
      <c r="N64" s="259"/>
    </row>
    <row r="65" spans="1:14" s="114" customFormat="1" x14ac:dyDescent="0.2">
      <c r="A65" s="105"/>
      <c r="B65" s="104"/>
      <c r="C65" s="106"/>
      <c r="D65" s="376"/>
      <c r="E65" s="376"/>
      <c r="F65" s="94"/>
      <c r="G65" s="376"/>
      <c r="H65" s="94"/>
      <c r="I65" s="106"/>
      <c r="J65" s="106"/>
      <c r="K65" s="106"/>
      <c r="N65" s="259"/>
    </row>
    <row r="66" spans="1:14" s="114" customFormat="1" x14ac:dyDescent="0.2">
      <c r="A66" s="105"/>
      <c r="B66" s="104"/>
      <c r="C66" s="106"/>
      <c r="D66" s="376"/>
      <c r="E66" s="376"/>
      <c r="F66" s="94"/>
      <c r="G66" s="376"/>
      <c r="H66" s="94"/>
      <c r="I66" s="106"/>
      <c r="J66" s="106"/>
      <c r="K66" s="106"/>
      <c r="N66" s="259"/>
    </row>
    <row r="67" spans="1:14" s="114" customFormat="1" x14ac:dyDescent="0.2">
      <c r="A67" s="105"/>
      <c r="B67" s="104"/>
      <c r="C67" s="106"/>
      <c r="D67" s="376"/>
      <c r="E67" s="376"/>
      <c r="F67" s="94"/>
      <c r="G67" s="376"/>
      <c r="H67" s="94"/>
      <c r="I67" s="106"/>
      <c r="J67" s="106"/>
      <c r="K67" s="106"/>
      <c r="N67" s="259"/>
    </row>
    <row r="68" spans="1:14" s="114" customFormat="1" x14ac:dyDescent="0.2">
      <c r="A68" s="105"/>
      <c r="B68" s="104"/>
      <c r="C68" s="106"/>
      <c r="D68" s="376"/>
      <c r="E68" s="376"/>
      <c r="F68" s="94"/>
      <c r="G68" s="376"/>
      <c r="H68" s="94"/>
      <c r="I68" s="106"/>
      <c r="J68" s="106"/>
      <c r="K68" s="106"/>
      <c r="N68" s="259"/>
    </row>
    <row r="69" spans="1:14" s="114" customFormat="1" x14ac:dyDescent="0.2">
      <c r="A69" s="105"/>
      <c r="B69" s="104"/>
      <c r="C69" s="106"/>
      <c r="D69" s="376"/>
      <c r="E69" s="376"/>
      <c r="F69" s="94"/>
      <c r="G69" s="376"/>
      <c r="H69" s="94"/>
      <c r="I69" s="106"/>
      <c r="J69" s="106"/>
      <c r="K69" s="106"/>
      <c r="N69" s="259"/>
    </row>
    <row r="70" spans="1:14" s="114" customFormat="1" x14ac:dyDescent="0.2">
      <c r="A70" s="105"/>
      <c r="B70" s="104"/>
      <c r="C70" s="106"/>
      <c r="D70" s="376"/>
      <c r="E70" s="376"/>
      <c r="F70" s="94"/>
      <c r="G70" s="376"/>
      <c r="H70" s="94"/>
      <c r="I70" s="106"/>
      <c r="J70" s="106"/>
      <c r="K70" s="106"/>
      <c r="N70" s="259"/>
    </row>
    <row r="71" spans="1:14" s="114" customFormat="1" x14ac:dyDescent="0.2">
      <c r="A71" s="105"/>
      <c r="B71" s="104"/>
      <c r="C71" s="106"/>
      <c r="D71" s="376"/>
      <c r="E71" s="376"/>
      <c r="F71" s="94"/>
      <c r="G71" s="376"/>
      <c r="H71" s="94"/>
      <c r="I71" s="106"/>
      <c r="J71" s="106"/>
      <c r="K71" s="106"/>
      <c r="N71" s="259"/>
    </row>
    <row r="72" spans="1:14" s="114" customFormat="1" x14ac:dyDescent="0.2">
      <c r="A72" s="105"/>
      <c r="B72" s="104"/>
      <c r="C72" s="106"/>
      <c r="D72" s="376"/>
      <c r="E72" s="376"/>
      <c r="F72" s="94"/>
      <c r="G72" s="376"/>
      <c r="H72" s="94"/>
      <c r="I72" s="106"/>
      <c r="J72" s="106"/>
      <c r="K72" s="106"/>
      <c r="N72" s="259"/>
    </row>
    <row r="73" spans="1:14" s="114" customFormat="1" x14ac:dyDescent="0.2">
      <c r="A73" s="105"/>
      <c r="B73" s="104"/>
      <c r="C73" s="106"/>
      <c r="D73" s="376"/>
      <c r="E73" s="376"/>
      <c r="F73" s="94"/>
      <c r="G73" s="376"/>
      <c r="H73" s="94"/>
      <c r="I73" s="106"/>
      <c r="J73" s="106"/>
      <c r="K73" s="106"/>
      <c r="N73" s="259"/>
    </row>
    <row r="74" spans="1:14" s="114" customFormat="1" ht="15" x14ac:dyDescent="0.2">
      <c r="A74" s="445"/>
      <c r="B74" s="445"/>
      <c r="C74" s="112"/>
      <c r="D74" s="376"/>
      <c r="E74" s="376"/>
      <c r="F74" s="111"/>
      <c r="G74" s="376"/>
      <c r="H74" s="111"/>
      <c r="I74" s="111"/>
      <c r="J74" s="111"/>
      <c r="K74" s="106"/>
      <c r="N74" s="259"/>
    </row>
    <row r="75" spans="1:14" s="114" customFormat="1" x14ac:dyDescent="0.2">
      <c r="A75" s="105"/>
      <c r="B75" s="104"/>
      <c r="C75" s="106"/>
      <c r="D75" s="376"/>
      <c r="E75" s="376"/>
      <c r="F75" s="94"/>
      <c r="G75" s="376"/>
      <c r="H75" s="94"/>
      <c r="I75" s="106"/>
      <c r="J75" s="106"/>
      <c r="K75" s="106"/>
      <c r="N75" s="259"/>
    </row>
    <row r="76" spans="1:14" s="114" customFormat="1" ht="15" x14ac:dyDescent="0.2">
      <c r="A76" s="445"/>
      <c r="B76" s="445"/>
      <c r="C76" s="112"/>
      <c r="D76" s="376"/>
      <c r="E76" s="376"/>
      <c r="F76" s="111"/>
      <c r="G76" s="376"/>
      <c r="H76" s="111"/>
      <c r="I76" s="111"/>
      <c r="J76" s="111"/>
      <c r="K76" s="106"/>
      <c r="N76" s="259"/>
    </row>
    <row r="77" spans="1:14" s="114" customFormat="1" x14ac:dyDescent="0.2">
      <c r="A77" s="105"/>
      <c r="B77" s="104"/>
      <c r="C77" s="106"/>
      <c r="D77" s="376"/>
      <c r="E77" s="376"/>
      <c r="F77" s="94"/>
      <c r="G77" s="376"/>
      <c r="H77" s="94"/>
      <c r="I77" s="106"/>
      <c r="J77" s="106"/>
      <c r="K77" s="106"/>
      <c r="N77" s="259"/>
    </row>
    <row r="78" spans="1:14" s="114" customFormat="1" x14ac:dyDescent="0.2">
      <c r="A78" s="105"/>
      <c r="B78" s="104"/>
      <c r="C78" s="106"/>
      <c r="D78" s="376"/>
      <c r="E78" s="376"/>
      <c r="F78" s="94"/>
      <c r="G78" s="376"/>
      <c r="H78" s="94"/>
      <c r="I78" s="106"/>
      <c r="J78" s="106"/>
      <c r="K78" s="106"/>
      <c r="N78" s="259"/>
    </row>
    <row r="79" spans="1:14" s="114" customFormat="1" x14ac:dyDescent="0.2">
      <c r="A79" s="105"/>
      <c r="B79" s="104"/>
      <c r="C79" s="106"/>
      <c r="D79" s="376"/>
      <c r="E79" s="376"/>
      <c r="F79" s="94"/>
      <c r="G79" s="376"/>
      <c r="H79" s="94"/>
      <c r="I79" s="106"/>
      <c r="J79" s="106"/>
      <c r="K79" s="106"/>
      <c r="N79" s="259"/>
    </row>
    <row r="80" spans="1:14" s="114" customFormat="1" x14ac:dyDescent="0.2">
      <c r="A80" s="105"/>
      <c r="B80" s="104"/>
      <c r="C80" s="106"/>
      <c r="D80" s="376"/>
      <c r="E80" s="376"/>
      <c r="F80" s="94"/>
      <c r="G80" s="376"/>
      <c r="H80" s="94"/>
      <c r="I80" s="106"/>
      <c r="J80" s="106"/>
      <c r="K80" s="106"/>
      <c r="N80" s="259"/>
    </row>
    <row r="81" spans="1:14" s="114" customFormat="1" x14ac:dyDescent="0.2">
      <c r="A81" s="105"/>
      <c r="B81" s="104"/>
      <c r="C81" s="106"/>
      <c r="D81" s="376"/>
      <c r="E81" s="376"/>
      <c r="F81" s="94"/>
      <c r="G81" s="376"/>
      <c r="H81" s="94"/>
      <c r="I81" s="106"/>
      <c r="J81" s="106"/>
      <c r="K81" s="106"/>
      <c r="N81" s="259"/>
    </row>
    <row r="82" spans="1:14" s="114" customFormat="1" x14ac:dyDescent="0.2">
      <c r="A82" s="105"/>
      <c r="B82" s="104"/>
      <c r="C82" s="106"/>
      <c r="D82" s="376"/>
      <c r="E82" s="376"/>
      <c r="F82" s="94"/>
      <c r="G82" s="376"/>
      <c r="H82" s="94"/>
      <c r="I82" s="106"/>
      <c r="J82" s="106"/>
      <c r="K82" s="106"/>
      <c r="N82" s="259"/>
    </row>
    <row r="83" spans="1:14" s="114" customFormat="1" x14ac:dyDescent="0.2">
      <c r="A83" s="105"/>
      <c r="B83" s="104"/>
      <c r="C83" s="106"/>
      <c r="D83" s="376"/>
      <c r="E83" s="376"/>
      <c r="F83" s="94"/>
      <c r="G83" s="376"/>
      <c r="H83" s="94"/>
      <c r="I83" s="106"/>
      <c r="J83" s="106"/>
      <c r="K83" s="106"/>
      <c r="N83" s="259"/>
    </row>
    <row r="84" spans="1:14" s="114" customFormat="1" x14ac:dyDescent="0.2">
      <c r="A84" s="105"/>
      <c r="B84" s="104"/>
      <c r="C84" s="106"/>
      <c r="D84" s="376"/>
      <c r="E84" s="376"/>
      <c r="F84" s="94"/>
      <c r="G84" s="376"/>
      <c r="H84" s="94"/>
      <c r="I84" s="106"/>
      <c r="J84" s="106"/>
      <c r="K84" s="106"/>
      <c r="N84" s="259"/>
    </row>
    <row r="85" spans="1:14" s="114" customFormat="1" x14ac:dyDescent="0.2">
      <c r="A85" s="105"/>
      <c r="B85" s="104"/>
      <c r="C85" s="106"/>
      <c r="D85" s="376"/>
      <c r="E85" s="376"/>
      <c r="F85" s="94"/>
      <c r="G85" s="376"/>
      <c r="H85" s="94"/>
      <c r="I85" s="106"/>
      <c r="J85" s="106"/>
      <c r="K85" s="106"/>
      <c r="N85" s="259"/>
    </row>
    <row r="86" spans="1:14" s="114" customFormat="1" x14ac:dyDescent="0.2">
      <c r="A86" s="105"/>
      <c r="B86" s="104"/>
      <c r="C86" s="106"/>
      <c r="D86" s="376"/>
      <c r="E86" s="376"/>
      <c r="F86" s="94"/>
      <c r="G86" s="376"/>
      <c r="H86" s="94"/>
      <c r="I86" s="106"/>
      <c r="J86" s="106"/>
      <c r="K86" s="106"/>
      <c r="N86" s="259"/>
    </row>
    <row r="87" spans="1:14" s="114" customFormat="1" x14ac:dyDescent="0.2">
      <c r="A87" s="105"/>
      <c r="B87" s="104"/>
      <c r="C87" s="106"/>
      <c r="D87" s="376"/>
      <c r="E87" s="376"/>
      <c r="F87" s="94"/>
      <c r="G87" s="376"/>
      <c r="H87" s="94"/>
      <c r="I87" s="106"/>
      <c r="J87" s="106"/>
      <c r="K87" s="106"/>
      <c r="N87" s="259"/>
    </row>
    <row r="88" spans="1:14" s="114" customFormat="1" x14ac:dyDescent="0.2">
      <c r="A88" s="105"/>
      <c r="B88" s="104"/>
      <c r="C88" s="106"/>
      <c r="D88" s="376"/>
      <c r="E88" s="376"/>
      <c r="F88" s="94"/>
      <c r="G88" s="376"/>
      <c r="H88" s="94"/>
      <c r="I88" s="106"/>
      <c r="J88" s="106"/>
      <c r="K88" s="106"/>
      <c r="N88" s="259"/>
    </row>
    <row r="89" spans="1:14" s="114" customFormat="1" ht="15" x14ac:dyDescent="0.2">
      <c r="A89" s="445"/>
      <c r="B89" s="445"/>
      <c r="C89" s="112"/>
      <c r="D89" s="376"/>
      <c r="E89" s="376"/>
      <c r="F89" s="111"/>
      <c r="G89" s="376"/>
      <c r="H89" s="111"/>
      <c r="I89" s="111"/>
      <c r="J89" s="111"/>
      <c r="K89" s="106"/>
      <c r="N89" s="259"/>
    </row>
    <row r="90" spans="1:14" s="114" customFormat="1" x14ac:dyDescent="0.2">
      <c r="A90" s="105"/>
      <c r="B90" s="104"/>
      <c r="C90" s="106"/>
      <c r="D90" s="376"/>
      <c r="E90" s="376"/>
      <c r="F90" s="94"/>
      <c r="G90" s="376"/>
      <c r="H90" s="94"/>
      <c r="I90" s="106"/>
      <c r="J90" s="106"/>
      <c r="K90" s="106"/>
      <c r="N90" s="259"/>
    </row>
    <row r="91" spans="1:14" s="114" customFormat="1" ht="15" x14ac:dyDescent="0.2">
      <c r="A91" s="445"/>
      <c r="B91" s="445"/>
      <c r="C91" s="112"/>
      <c r="D91" s="376"/>
      <c r="E91" s="376"/>
      <c r="F91" s="111"/>
      <c r="G91" s="376"/>
      <c r="H91" s="111"/>
      <c r="I91" s="111"/>
      <c r="J91" s="111"/>
      <c r="K91" s="106"/>
      <c r="N91" s="259"/>
    </row>
    <row r="92" spans="1:14" s="114" customFormat="1" x14ac:dyDescent="0.2">
      <c r="A92" s="105"/>
      <c r="B92" s="104"/>
      <c r="C92" s="106"/>
      <c r="D92" s="376"/>
      <c r="E92" s="376"/>
      <c r="F92" s="94"/>
      <c r="G92" s="376"/>
      <c r="H92" s="94"/>
      <c r="I92" s="106"/>
      <c r="J92" s="106"/>
      <c r="K92" s="106"/>
      <c r="N92" s="259"/>
    </row>
    <row r="93" spans="1:14" s="114" customFormat="1" x14ac:dyDescent="0.2">
      <c r="A93" s="105"/>
      <c r="B93" s="104"/>
      <c r="C93" s="106"/>
      <c r="D93" s="376"/>
      <c r="E93" s="376"/>
      <c r="F93" s="94"/>
      <c r="G93" s="376"/>
      <c r="H93" s="94"/>
      <c r="I93" s="106"/>
      <c r="J93" s="106"/>
      <c r="K93" s="106"/>
      <c r="N93" s="259"/>
    </row>
    <row r="94" spans="1:14" s="114" customFormat="1" x14ac:dyDescent="0.2">
      <c r="A94" s="105"/>
      <c r="B94" s="104"/>
      <c r="C94" s="106"/>
      <c r="D94" s="376"/>
      <c r="E94" s="376"/>
      <c r="F94" s="94"/>
      <c r="G94" s="376"/>
      <c r="H94" s="94"/>
      <c r="I94" s="106"/>
      <c r="J94" s="106"/>
      <c r="K94" s="106"/>
      <c r="N94" s="259"/>
    </row>
    <row r="95" spans="1:14" s="114" customFormat="1" ht="15" x14ac:dyDescent="0.2">
      <c r="A95" s="445"/>
      <c r="B95" s="445"/>
      <c r="C95" s="112"/>
      <c r="D95" s="376"/>
      <c r="E95" s="376"/>
      <c r="F95" s="111"/>
      <c r="G95" s="376"/>
      <c r="H95" s="111"/>
      <c r="I95" s="111"/>
      <c r="J95" s="111"/>
      <c r="K95" s="106"/>
      <c r="N95" s="259"/>
    </row>
    <row r="96" spans="1:14" s="114" customFormat="1" x14ac:dyDescent="0.2">
      <c r="A96" s="105"/>
      <c r="B96" s="104"/>
      <c r="C96" s="106"/>
      <c r="D96" s="376"/>
      <c r="E96" s="376"/>
      <c r="F96" s="94"/>
      <c r="G96" s="376"/>
      <c r="H96" s="94"/>
      <c r="I96" s="106"/>
      <c r="J96" s="106"/>
      <c r="K96" s="106"/>
      <c r="N96" s="259"/>
    </row>
    <row r="97" spans="1:14" s="114" customFormat="1" x14ac:dyDescent="0.2">
      <c r="A97" s="105"/>
      <c r="B97" s="104"/>
      <c r="C97" s="106"/>
      <c r="D97" s="376"/>
      <c r="E97" s="376"/>
      <c r="F97" s="94"/>
      <c r="G97" s="376"/>
      <c r="H97" s="94"/>
      <c r="I97" s="106"/>
      <c r="J97" s="106"/>
      <c r="K97" s="106"/>
      <c r="N97" s="259"/>
    </row>
    <row r="98" spans="1:14" s="114" customFormat="1" x14ac:dyDescent="0.2">
      <c r="A98" s="105"/>
      <c r="B98" s="104"/>
      <c r="C98" s="106"/>
      <c r="D98" s="376"/>
      <c r="E98" s="376"/>
      <c r="F98" s="94"/>
      <c r="G98" s="376"/>
      <c r="H98" s="94"/>
      <c r="I98" s="106"/>
      <c r="J98" s="106"/>
      <c r="K98" s="106"/>
      <c r="N98" s="259"/>
    </row>
    <row r="99" spans="1:14" s="114" customFormat="1" x14ac:dyDescent="0.2">
      <c r="A99" s="105"/>
      <c r="B99" s="104"/>
      <c r="C99" s="106"/>
      <c r="D99" s="376"/>
      <c r="E99" s="376"/>
      <c r="F99" s="94"/>
      <c r="G99" s="376"/>
      <c r="H99" s="94"/>
      <c r="I99" s="106"/>
      <c r="J99" s="106"/>
      <c r="K99" s="106"/>
      <c r="N99" s="259"/>
    </row>
    <row r="100" spans="1:14" s="114" customFormat="1" x14ac:dyDescent="0.2">
      <c r="A100" s="105"/>
      <c r="B100" s="104"/>
      <c r="C100" s="106"/>
      <c r="D100" s="376"/>
      <c r="E100" s="376"/>
      <c r="F100" s="94"/>
      <c r="G100" s="376"/>
      <c r="H100" s="94"/>
      <c r="I100" s="106"/>
      <c r="J100" s="106"/>
      <c r="K100" s="106"/>
      <c r="N100" s="259"/>
    </row>
    <row r="101" spans="1:14" s="114" customFormat="1" x14ac:dyDescent="0.2">
      <c r="A101" s="105"/>
      <c r="B101" s="104"/>
      <c r="C101" s="106"/>
      <c r="D101" s="376"/>
      <c r="E101" s="376"/>
      <c r="F101" s="94"/>
      <c r="G101" s="376"/>
      <c r="H101" s="94"/>
      <c r="I101" s="106"/>
      <c r="J101" s="106"/>
      <c r="K101" s="106"/>
      <c r="N101" s="259"/>
    </row>
    <row r="102" spans="1:14" s="114" customFormat="1" x14ac:dyDescent="0.2">
      <c r="A102" s="105"/>
      <c r="B102" s="104"/>
      <c r="C102" s="106"/>
      <c r="D102" s="376"/>
      <c r="E102" s="376"/>
      <c r="F102" s="94"/>
      <c r="G102" s="376"/>
      <c r="H102" s="94"/>
      <c r="I102" s="106"/>
      <c r="J102" s="106"/>
      <c r="K102" s="106"/>
      <c r="N102" s="259"/>
    </row>
    <row r="103" spans="1:14" s="114" customFormat="1" x14ac:dyDescent="0.2">
      <c r="A103" s="105"/>
      <c r="B103" s="104"/>
      <c r="C103" s="106"/>
      <c r="D103" s="376"/>
      <c r="E103" s="376"/>
      <c r="F103" s="94"/>
      <c r="G103" s="376"/>
      <c r="H103" s="94"/>
      <c r="I103" s="106"/>
      <c r="J103" s="106"/>
      <c r="K103" s="106"/>
      <c r="N103" s="259"/>
    </row>
    <row r="104" spans="1:14" s="114" customFormat="1" x14ac:dyDescent="0.2">
      <c r="A104" s="105"/>
      <c r="B104" s="104"/>
      <c r="C104" s="106"/>
      <c r="D104" s="376"/>
      <c r="E104" s="376"/>
      <c r="F104" s="94"/>
      <c r="G104" s="376"/>
      <c r="H104" s="94"/>
      <c r="I104" s="106"/>
      <c r="J104" s="106"/>
      <c r="K104" s="106"/>
      <c r="N104" s="259"/>
    </row>
    <row r="105" spans="1:14" s="114" customFormat="1" x14ac:dyDescent="0.2">
      <c r="A105" s="105"/>
      <c r="B105" s="104"/>
      <c r="C105" s="106"/>
      <c r="D105" s="376"/>
      <c r="E105" s="376"/>
      <c r="F105" s="94"/>
      <c r="G105" s="376"/>
      <c r="H105" s="94"/>
      <c r="I105" s="106"/>
      <c r="J105" s="106"/>
      <c r="K105" s="106"/>
      <c r="N105" s="259"/>
    </row>
    <row r="106" spans="1:14" s="114" customFormat="1" x14ac:dyDescent="0.2">
      <c r="A106" s="105"/>
      <c r="B106" s="104"/>
      <c r="C106" s="106"/>
      <c r="D106" s="376"/>
      <c r="E106" s="376"/>
      <c r="F106" s="94"/>
      <c r="G106" s="376"/>
      <c r="H106" s="94"/>
      <c r="I106" s="106"/>
      <c r="J106" s="106"/>
      <c r="K106" s="106"/>
      <c r="N106" s="259"/>
    </row>
    <row r="107" spans="1:14" s="114" customFormat="1" x14ac:dyDescent="0.2">
      <c r="A107" s="105"/>
      <c r="B107" s="104"/>
      <c r="C107" s="106"/>
      <c r="D107" s="376"/>
      <c r="E107" s="376"/>
      <c r="F107" s="94"/>
      <c r="G107" s="376"/>
      <c r="H107" s="94"/>
      <c r="I107" s="106"/>
      <c r="J107" s="106"/>
      <c r="K107" s="106"/>
      <c r="N107" s="259"/>
    </row>
    <row r="108" spans="1:14" s="114" customFormat="1" ht="15" x14ac:dyDescent="0.2">
      <c r="A108" s="445"/>
      <c r="B108" s="445"/>
      <c r="C108" s="112"/>
      <c r="D108" s="376"/>
      <c r="E108" s="376"/>
      <c r="F108" s="111"/>
      <c r="G108" s="376"/>
      <c r="H108" s="111"/>
      <c r="I108" s="111"/>
      <c r="J108" s="111"/>
      <c r="K108" s="106"/>
      <c r="N108" s="259"/>
    </row>
    <row r="109" spans="1:14" s="114" customFormat="1" x14ac:dyDescent="0.2">
      <c r="A109" s="105"/>
      <c r="B109" s="104"/>
      <c r="C109" s="106"/>
      <c r="D109" s="376"/>
      <c r="E109" s="376"/>
      <c r="F109" s="94"/>
      <c r="G109" s="376"/>
      <c r="H109" s="94"/>
      <c r="I109" s="106"/>
      <c r="J109" s="106"/>
      <c r="K109" s="106"/>
      <c r="N109" s="259"/>
    </row>
    <row r="110" spans="1:14" s="114" customFormat="1" ht="15" x14ac:dyDescent="0.2">
      <c r="A110" s="445"/>
      <c r="B110" s="445"/>
      <c r="C110" s="112"/>
      <c r="D110" s="376"/>
      <c r="E110" s="376"/>
      <c r="F110" s="111"/>
      <c r="G110" s="376"/>
      <c r="H110" s="111"/>
      <c r="I110" s="111"/>
      <c r="J110" s="111"/>
      <c r="K110" s="106"/>
      <c r="N110" s="259"/>
    </row>
    <row r="111" spans="1:14" s="114" customFormat="1" x14ac:dyDescent="0.2">
      <c r="A111" s="105"/>
      <c r="B111" s="104"/>
      <c r="C111" s="106"/>
      <c r="D111" s="376"/>
      <c r="E111" s="376"/>
      <c r="F111" s="94"/>
      <c r="G111" s="376"/>
      <c r="H111" s="94"/>
      <c r="I111" s="106"/>
      <c r="J111" s="106"/>
      <c r="K111" s="106"/>
      <c r="N111" s="259"/>
    </row>
    <row r="112" spans="1:14" s="114" customFormat="1" x14ac:dyDescent="0.2">
      <c r="A112" s="105"/>
      <c r="B112" s="104"/>
      <c r="C112" s="106"/>
      <c r="D112" s="376"/>
      <c r="E112" s="376"/>
      <c r="F112" s="94"/>
      <c r="G112" s="376"/>
      <c r="H112" s="94"/>
      <c r="I112" s="106"/>
      <c r="J112" s="106"/>
      <c r="K112" s="106"/>
      <c r="N112" s="259"/>
    </row>
    <row r="113" spans="1:14" s="114" customFormat="1" x14ac:dyDescent="0.2">
      <c r="A113" s="105"/>
      <c r="B113" s="104"/>
      <c r="C113" s="106"/>
      <c r="D113" s="376"/>
      <c r="E113" s="376"/>
      <c r="F113" s="94"/>
      <c r="G113" s="376"/>
      <c r="H113" s="94"/>
      <c r="I113" s="106"/>
      <c r="J113" s="106"/>
      <c r="K113" s="106"/>
      <c r="N113" s="259"/>
    </row>
    <row r="114" spans="1:14" s="114" customFormat="1" x14ac:dyDescent="0.2">
      <c r="A114" s="105"/>
      <c r="B114" s="104"/>
      <c r="C114" s="106"/>
      <c r="D114" s="376"/>
      <c r="E114" s="376"/>
      <c r="F114" s="94"/>
      <c r="G114" s="376"/>
      <c r="H114" s="94"/>
      <c r="I114" s="106"/>
      <c r="J114" s="106"/>
      <c r="K114" s="106"/>
      <c r="N114" s="259"/>
    </row>
    <row r="115" spans="1:14" s="114" customFormat="1" x14ac:dyDescent="0.2">
      <c r="A115" s="105"/>
      <c r="B115" s="104"/>
      <c r="C115" s="106"/>
      <c r="D115" s="376"/>
      <c r="E115" s="376"/>
      <c r="F115" s="94"/>
      <c r="G115" s="376"/>
      <c r="H115" s="94"/>
      <c r="I115" s="106"/>
      <c r="J115" s="106"/>
      <c r="K115" s="106"/>
      <c r="N115" s="259"/>
    </row>
    <row r="116" spans="1:14" s="114" customFormat="1" x14ac:dyDescent="0.2">
      <c r="A116" s="105"/>
      <c r="B116" s="104"/>
      <c r="C116" s="106"/>
      <c r="D116" s="376"/>
      <c r="E116" s="376"/>
      <c r="F116" s="94"/>
      <c r="G116" s="376"/>
      <c r="H116" s="94"/>
      <c r="I116" s="106"/>
      <c r="J116" s="106"/>
      <c r="K116" s="106"/>
      <c r="N116" s="259"/>
    </row>
    <row r="117" spans="1:14" s="114" customFormat="1" x14ac:dyDescent="0.2">
      <c r="A117" s="105"/>
      <c r="B117" s="104"/>
      <c r="C117" s="106"/>
      <c r="D117" s="376"/>
      <c r="E117" s="376"/>
      <c r="F117" s="94"/>
      <c r="G117" s="376"/>
      <c r="H117" s="94"/>
      <c r="I117" s="106"/>
      <c r="J117" s="106"/>
      <c r="K117" s="106"/>
      <c r="N117" s="259"/>
    </row>
    <row r="118" spans="1:14" s="114" customFormat="1" x14ac:dyDescent="0.2">
      <c r="A118" s="105"/>
      <c r="B118" s="104"/>
      <c r="C118" s="106"/>
      <c r="D118" s="376"/>
      <c r="E118" s="376"/>
      <c r="F118" s="94"/>
      <c r="G118" s="376"/>
      <c r="H118" s="94"/>
      <c r="I118" s="106"/>
      <c r="J118" s="106"/>
      <c r="K118" s="106"/>
      <c r="N118" s="259"/>
    </row>
    <row r="119" spans="1:14" s="114" customFormat="1" x14ac:dyDescent="0.2">
      <c r="A119" s="105"/>
      <c r="B119" s="104"/>
      <c r="C119" s="106"/>
      <c r="D119" s="376"/>
      <c r="E119" s="376"/>
      <c r="F119" s="94"/>
      <c r="G119" s="376"/>
      <c r="H119" s="94"/>
      <c r="I119" s="106"/>
      <c r="J119" s="106"/>
      <c r="K119" s="106"/>
      <c r="N119" s="259"/>
    </row>
    <row r="120" spans="1:14" s="114" customFormat="1" x14ac:dyDescent="0.2">
      <c r="A120" s="105"/>
      <c r="B120" s="104"/>
      <c r="C120" s="106"/>
      <c r="D120" s="376"/>
      <c r="E120" s="376"/>
      <c r="F120" s="94"/>
      <c r="G120" s="376"/>
      <c r="H120" s="94"/>
      <c r="I120" s="106"/>
      <c r="J120" s="106"/>
      <c r="K120" s="106"/>
      <c r="N120" s="259"/>
    </row>
    <row r="121" spans="1:14" s="114" customFormat="1" x14ac:dyDescent="0.2">
      <c r="A121" s="105"/>
      <c r="B121" s="104"/>
      <c r="C121" s="106"/>
      <c r="D121" s="376"/>
      <c r="E121" s="376"/>
      <c r="F121" s="94"/>
      <c r="G121" s="376"/>
      <c r="H121" s="94"/>
      <c r="I121" s="106"/>
      <c r="J121" s="106"/>
      <c r="K121" s="106"/>
      <c r="N121" s="259"/>
    </row>
    <row r="122" spans="1:14" s="114" customFormat="1" x14ac:dyDescent="0.2">
      <c r="A122" s="105"/>
      <c r="B122" s="104"/>
      <c r="C122" s="106"/>
      <c r="D122" s="376"/>
      <c r="E122" s="376"/>
      <c r="F122" s="94"/>
      <c r="G122" s="376"/>
      <c r="H122" s="94"/>
      <c r="I122" s="106"/>
      <c r="J122" s="106"/>
      <c r="K122" s="106"/>
      <c r="N122" s="259"/>
    </row>
    <row r="123" spans="1:14" s="114" customFormat="1" x14ac:dyDescent="0.2">
      <c r="A123" s="105"/>
      <c r="B123" s="104"/>
      <c r="C123" s="106"/>
      <c r="D123" s="376"/>
      <c r="E123" s="376"/>
      <c r="F123" s="94"/>
      <c r="G123" s="376"/>
      <c r="H123" s="94"/>
      <c r="I123" s="106"/>
      <c r="J123" s="106"/>
      <c r="K123" s="106"/>
      <c r="N123" s="259"/>
    </row>
    <row r="124" spans="1:14" s="114" customFormat="1" x14ac:dyDescent="0.2">
      <c r="A124" s="105"/>
      <c r="B124" s="104"/>
      <c r="C124" s="106"/>
      <c r="D124" s="376"/>
      <c r="E124" s="376"/>
      <c r="F124" s="94"/>
      <c r="G124" s="376"/>
      <c r="H124" s="94"/>
      <c r="I124" s="106"/>
      <c r="J124" s="106"/>
      <c r="K124" s="106"/>
      <c r="N124" s="259"/>
    </row>
    <row r="125" spans="1:14" s="114" customFormat="1" ht="15" x14ac:dyDescent="0.2">
      <c r="A125" s="445"/>
      <c r="B125" s="445"/>
      <c r="C125" s="112"/>
      <c r="D125" s="376"/>
      <c r="E125" s="376"/>
      <c r="F125" s="111"/>
      <c r="G125" s="376"/>
      <c r="H125" s="111"/>
      <c r="I125" s="111"/>
      <c r="J125" s="111"/>
      <c r="K125" s="106"/>
      <c r="N125" s="259"/>
    </row>
    <row r="126" spans="1:14" s="114" customFormat="1" x14ac:dyDescent="0.2">
      <c r="A126" s="105"/>
      <c r="B126" s="104"/>
      <c r="C126" s="106"/>
      <c r="D126" s="376"/>
      <c r="E126" s="376"/>
      <c r="F126" s="94"/>
      <c r="G126" s="376"/>
      <c r="H126" s="94"/>
      <c r="I126" s="106"/>
      <c r="J126" s="106"/>
      <c r="K126" s="106"/>
      <c r="N126" s="259"/>
    </row>
    <row r="127" spans="1:14" s="114" customFormat="1" x14ac:dyDescent="0.2">
      <c r="A127" s="105"/>
      <c r="B127" s="104"/>
      <c r="C127" s="106"/>
      <c r="D127" s="376"/>
      <c r="E127" s="376"/>
      <c r="F127" s="94"/>
      <c r="G127" s="376"/>
      <c r="H127" s="94"/>
      <c r="I127" s="106"/>
      <c r="J127" s="106"/>
      <c r="K127" s="106"/>
      <c r="N127" s="259"/>
    </row>
    <row r="128" spans="1:14" s="114" customFormat="1" x14ac:dyDescent="0.2">
      <c r="A128" s="105"/>
      <c r="B128" s="104"/>
      <c r="C128" s="106"/>
      <c r="D128" s="376"/>
      <c r="E128" s="376"/>
      <c r="F128" s="94"/>
      <c r="G128" s="376"/>
      <c r="H128" s="94"/>
      <c r="I128" s="106"/>
      <c r="J128" s="106"/>
      <c r="K128" s="106"/>
      <c r="N128" s="259"/>
    </row>
    <row r="129" spans="1:14" s="114" customFormat="1" x14ac:dyDescent="0.2">
      <c r="A129" s="105"/>
      <c r="B129" s="104"/>
      <c r="C129" s="106"/>
      <c r="D129" s="376"/>
      <c r="E129" s="376"/>
      <c r="F129" s="94"/>
      <c r="G129" s="376"/>
      <c r="H129" s="94"/>
      <c r="I129" s="106"/>
      <c r="J129" s="106"/>
      <c r="K129" s="106"/>
      <c r="N129" s="259"/>
    </row>
    <row r="130" spans="1:14" s="114" customFormat="1" x14ac:dyDescent="0.2">
      <c r="A130" s="105"/>
      <c r="B130" s="104"/>
      <c r="C130" s="106"/>
      <c r="D130" s="376"/>
      <c r="E130" s="376"/>
      <c r="F130" s="94"/>
      <c r="G130" s="376"/>
      <c r="H130" s="94"/>
      <c r="I130" s="106"/>
      <c r="J130" s="106"/>
      <c r="K130" s="106"/>
      <c r="N130" s="259"/>
    </row>
    <row r="131" spans="1:14" s="114" customFormat="1" x14ac:dyDescent="0.2">
      <c r="A131" s="105"/>
      <c r="B131" s="104"/>
      <c r="C131" s="104"/>
      <c r="D131" s="376"/>
      <c r="E131" s="376"/>
      <c r="F131" s="94"/>
      <c r="G131" s="376"/>
      <c r="H131" s="94"/>
      <c r="I131" s="106"/>
      <c r="J131" s="106"/>
      <c r="K131" s="106"/>
      <c r="N131" s="259"/>
    </row>
    <row r="132" spans="1:14" s="114" customFormat="1" ht="15" x14ac:dyDescent="0.2">
      <c r="A132" s="445"/>
      <c r="B132" s="445"/>
      <c r="C132" s="112"/>
      <c r="D132" s="377"/>
      <c r="E132" s="377"/>
      <c r="F132" s="111"/>
      <c r="G132" s="377"/>
      <c r="H132" s="111"/>
      <c r="I132" s="111"/>
      <c r="J132" s="111"/>
      <c r="K132" s="106"/>
      <c r="N132" s="259"/>
    </row>
    <row r="133" spans="1:14" s="114" customFormat="1" x14ac:dyDescent="0.2">
      <c r="A133" s="105"/>
      <c r="B133" s="104"/>
      <c r="C133" s="104"/>
      <c r="D133" s="376"/>
      <c r="E133" s="376"/>
      <c r="F133" s="94"/>
      <c r="G133" s="376"/>
      <c r="H133" s="94"/>
      <c r="I133" s="106"/>
      <c r="J133" s="106"/>
      <c r="K133" s="106"/>
      <c r="N133" s="259"/>
    </row>
    <row r="134" spans="1:14" s="114" customFormat="1" x14ac:dyDescent="0.2">
      <c r="A134" s="95"/>
      <c r="B134" s="95"/>
      <c r="C134" s="95"/>
      <c r="D134" s="166"/>
      <c r="E134" s="166"/>
      <c r="F134" s="94"/>
      <c r="G134" s="166"/>
      <c r="H134" s="94"/>
      <c r="I134" s="113"/>
      <c r="J134" s="95"/>
      <c r="K134" s="95"/>
      <c r="N134" s="259"/>
    </row>
    <row r="135" spans="1:14" x14ac:dyDescent="0.2">
      <c r="D135" s="166"/>
      <c r="E135" s="166"/>
      <c r="F135" s="94"/>
      <c r="G135" s="166"/>
      <c r="H135" s="94"/>
      <c r="I135" s="96"/>
    </row>
    <row r="136" spans="1:14" x14ac:dyDescent="0.2">
      <c r="D136" s="166"/>
      <c r="E136" s="166"/>
      <c r="F136" s="94"/>
      <c r="G136" s="166"/>
      <c r="H136" s="94"/>
      <c r="I136" s="96"/>
    </row>
    <row r="139" spans="1:14" x14ac:dyDescent="0.2">
      <c r="F139" s="93"/>
    </row>
  </sheetData>
  <mergeCells count="28">
    <mergeCell ref="B5:B6"/>
    <mergeCell ref="C5:C6"/>
    <mergeCell ref="D5:D6"/>
    <mergeCell ref="E5:E6"/>
    <mergeCell ref="A1:N1"/>
    <mergeCell ref="A2:N2"/>
    <mergeCell ref="A3:N3"/>
    <mergeCell ref="A74:B74"/>
    <mergeCell ref="A40:B40"/>
    <mergeCell ref="A46:B46"/>
    <mergeCell ref="A50:B50"/>
    <mergeCell ref="A62:B62"/>
    <mergeCell ref="I5:I6"/>
    <mergeCell ref="M5:M6"/>
    <mergeCell ref="N5:N6"/>
    <mergeCell ref="E4:H4"/>
    <mergeCell ref="F5:F6"/>
    <mergeCell ref="G5:G6"/>
    <mergeCell ref="H5:H6"/>
    <mergeCell ref="A5:A6"/>
    <mergeCell ref="A125:B125"/>
    <mergeCell ref="A132:B132"/>
    <mergeCell ref="A76:B76"/>
    <mergeCell ref="A89:B89"/>
    <mergeCell ref="A91:B91"/>
    <mergeCell ref="A95:B95"/>
    <mergeCell ref="A108:B108"/>
    <mergeCell ref="A110:B1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C248-5E08-4D43-A9A2-AF1110C35F5F}">
  <dimension ref="A1"/>
  <sheetViews>
    <sheetView workbookViewId="0">
      <selection activeCell="Q20" sqref="Q20"/>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TAB 1 - Summary</vt:lpstr>
      <vt:lpstr>TAB 2 - Mandatory</vt:lpstr>
      <vt:lpstr>TAB 2 - Mandatory Online</vt:lpstr>
      <vt:lpstr>TAB 3 - Mandatory Exp</vt:lpstr>
      <vt:lpstr>TAB 4 - Non-Mandatory</vt:lpstr>
      <vt:lpstr>TAB 5 - Cost of Attendance</vt:lpstr>
      <vt:lpstr>TAB 6 - New &amp; Changed Fees</vt:lpstr>
      <vt:lpstr>TAB 7 - Deleted Fees</vt:lpstr>
      <vt:lpstr>Student Notice</vt:lpstr>
      <vt:lpstr>'TAB 4 - Non-Mandatory'!_GoBack</vt:lpstr>
      <vt:lpstr>'TAB 1 - Summary'!Print_Area</vt:lpstr>
      <vt:lpstr>'TAB 2 - Mandatory'!Print_Area</vt:lpstr>
      <vt:lpstr>'TAB 2 - Mandatory Online'!Print_Area</vt:lpstr>
      <vt:lpstr>'TAB 4 - Non-Mandatory'!Print_Titles</vt:lpstr>
      <vt:lpstr>'TAB 6 - New &amp; Changed Fees'!Print_Titles</vt:lpstr>
      <vt:lpstr>'TAB 4 - Non-Mandatory'!WLDG160</vt:lpstr>
    </vt:vector>
  </TitlesOfParts>
  <Company>Montana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lhumberger</dc:creator>
  <cp:lastModifiedBy>Lyons, Shauna</cp:lastModifiedBy>
  <cp:lastPrinted>2018-03-14T20:41:21Z</cp:lastPrinted>
  <dcterms:created xsi:type="dcterms:W3CDTF">2005-01-26T00:18:21Z</dcterms:created>
  <dcterms:modified xsi:type="dcterms:W3CDTF">2021-05-14T16:32:17Z</dcterms:modified>
</cp:coreProperties>
</file>